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peric\Documents\FIN. PLAN ZA 2022\"/>
    </mc:Choice>
  </mc:AlternateContent>
  <xr:revisionPtr revIDLastSave="0" documentId="13_ncr:1_{BAA3452E-912E-4DAF-99EF-C7975FD6A5F0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U68" i="14"/>
  <c r="T68" i="14"/>
  <c r="R68" i="14"/>
  <c r="Q68" i="14"/>
  <c r="P68" i="14"/>
  <c r="O68" i="14"/>
  <c r="N68" i="14"/>
  <c r="M68" i="14"/>
  <c r="J68" i="14"/>
  <c r="F68" i="14"/>
  <c r="W67" i="14"/>
  <c r="U67" i="14"/>
  <c r="T67" i="14"/>
  <c r="R67" i="14"/>
  <c r="Q67" i="14"/>
  <c r="P67" i="14"/>
  <c r="O67" i="14"/>
  <c r="N67" i="14"/>
  <c r="M67" i="14"/>
  <c r="J67" i="14"/>
  <c r="F67" i="14"/>
  <c r="W66" i="14"/>
  <c r="U66" i="14"/>
  <c r="T66" i="14"/>
  <c r="R66" i="14"/>
  <c r="Q66" i="14"/>
  <c r="P66" i="14"/>
  <c r="O66" i="14"/>
  <c r="N66" i="14"/>
  <c r="M66" i="14"/>
  <c r="J66" i="14"/>
  <c r="F66" i="14"/>
  <c r="W65" i="14"/>
  <c r="U65" i="14"/>
  <c r="T65" i="14"/>
  <c r="R65" i="14"/>
  <c r="Q65" i="14"/>
  <c r="P65" i="14"/>
  <c r="O65" i="14"/>
  <c r="N65" i="14"/>
  <c r="M65" i="14"/>
  <c r="J65" i="14"/>
  <c r="F65" i="14"/>
  <c r="W64" i="14"/>
  <c r="U64" i="14"/>
  <c r="T64" i="14"/>
  <c r="R64" i="14"/>
  <c r="Q64" i="14"/>
  <c r="P64" i="14"/>
  <c r="O64" i="14"/>
  <c r="N64" i="14"/>
  <c r="M64" i="14"/>
  <c r="J64" i="14"/>
  <c r="F64" i="14"/>
  <c r="W62" i="14"/>
  <c r="U62" i="14"/>
  <c r="T62" i="14"/>
  <c r="R62" i="14"/>
  <c r="Q62" i="14"/>
  <c r="P62" i="14"/>
  <c r="O62" i="14"/>
  <c r="N62" i="14"/>
  <c r="M62" i="14"/>
  <c r="J62" i="14"/>
  <c r="F62" i="14"/>
  <c r="W61" i="14"/>
  <c r="U61" i="14"/>
  <c r="T61" i="14"/>
  <c r="R61" i="14"/>
  <c r="Q61" i="14"/>
  <c r="P61" i="14"/>
  <c r="O61" i="14"/>
  <c r="N61" i="14"/>
  <c r="M61" i="14"/>
  <c r="J61" i="14"/>
  <c r="F61" i="14"/>
  <c r="W60" i="14"/>
  <c r="U60" i="14"/>
  <c r="T60" i="14"/>
  <c r="R60" i="14"/>
  <c r="Q60" i="14"/>
  <c r="P60" i="14"/>
  <c r="O60" i="14"/>
  <c r="N60" i="14"/>
  <c r="M60" i="14"/>
  <c r="J60" i="14"/>
  <c r="F60" i="14"/>
  <c r="W57" i="14"/>
  <c r="U57" i="14"/>
  <c r="T57" i="14"/>
  <c r="R57" i="14"/>
  <c r="Q57" i="14"/>
  <c r="P57" i="14"/>
  <c r="O57" i="14"/>
  <c r="N57" i="14"/>
  <c r="M57" i="14"/>
  <c r="J57" i="14"/>
  <c r="F57" i="14"/>
  <c r="W56" i="14"/>
  <c r="U56" i="14"/>
  <c r="T56" i="14"/>
  <c r="R56" i="14"/>
  <c r="Q56" i="14"/>
  <c r="P56" i="14"/>
  <c r="O56" i="14"/>
  <c r="N56" i="14"/>
  <c r="M56" i="14"/>
  <c r="J56" i="14"/>
  <c r="F56" i="14"/>
  <c r="W55" i="14"/>
  <c r="U55" i="14"/>
  <c r="T55" i="14"/>
  <c r="R55" i="14"/>
  <c r="Q55" i="14"/>
  <c r="P55" i="14"/>
  <c r="O55" i="14"/>
  <c r="N55" i="14"/>
  <c r="M55" i="14"/>
  <c r="J55" i="14"/>
  <c r="F55" i="14"/>
  <c r="W54" i="14"/>
  <c r="U54" i="14"/>
  <c r="T54" i="14"/>
  <c r="R54" i="14"/>
  <c r="Q54" i="14"/>
  <c r="P54" i="14"/>
  <c r="O54" i="14"/>
  <c r="N54" i="14"/>
  <c r="M54" i="14"/>
  <c r="J54" i="14"/>
  <c r="F54" i="14"/>
  <c r="W52" i="14"/>
  <c r="U52" i="14"/>
  <c r="T52" i="14"/>
  <c r="R52" i="14"/>
  <c r="Q52" i="14"/>
  <c r="P52" i="14"/>
  <c r="O52" i="14"/>
  <c r="N52" i="14"/>
  <c r="M52" i="14"/>
  <c r="J52" i="14"/>
  <c r="F52" i="14"/>
  <c r="W50" i="14"/>
  <c r="U50" i="14"/>
  <c r="T50" i="14"/>
  <c r="R50" i="14"/>
  <c r="Q50" i="14"/>
  <c r="P50" i="14"/>
  <c r="O50" i="14"/>
  <c r="N50" i="14"/>
  <c r="M50" i="14"/>
  <c r="J50" i="14"/>
  <c r="F50" i="14"/>
  <c r="W48" i="14"/>
  <c r="U48" i="14"/>
  <c r="T48" i="14"/>
  <c r="R48" i="14"/>
  <c r="Q48" i="14"/>
  <c r="P48" i="14"/>
  <c r="O48" i="14"/>
  <c r="N48" i="14"/>
  <c r="M48" i="14"/>
  <c r="J48" i="14"/>
  <c r="F48" i="14"/>
  <c r="W47" i="14"/>
  <c r="U47" i="14"/>
  <c r="T47" i="14"/>
  <c r="R47" i="14"/>
  <c r="Q47" i="14"/>
  <c r="P47" i="14"/>
  <c r="O47" i="14"/>
  <c r="N47" i="14"/>
  <c r="M47" i="14"/>
  <c r="J47" i="14"/>
  <c r="F47" i="14"/>
  <c r="W46" i="14"/>
  <c r="U46" i="14"/>
  <c r="T46" i="14"/>
  <c r="R46" i="14"/>
  <c r="Q46" i="14"/>
  <c r="P46" i="14"/>
  <c r="O46" i="14"/>
  <c r="N46" i="14"/>
  <c r="M46" i="14"/>
  <c r="J46" i="14"/>
  <c r="F46" i="14"/>
  <c r="W45" i="14"/>
  <c r="U45" i="14"/>
  <c r="T45" i="14"/>
  <c r="R45" i="14"/>
  <c r="Q45" i="14"/>
  <c r="P45" i="14"/>
  <c r="O45" i="14"/>
  <c r="N45" i="14"/>
  <c r="M45" i="14"/>
  <c r="J45" i="14"/>
  <c r="F45" i="14"/>
  <c r="W44" i="14"/>
  <c r="U44" i="14"/>
  <c r="T44" i="14"/>
  <c r="R44" i="14"/>
  <c r="Q44" i="14"/>
  <c r="P44" i="14"/>
  <c r="O44" i="14"/>
  <c r="N44" i="14"/>
  <c r="M44" i="14"/>
  <c r="J44" i="14"/>
  <c r="F44" i="14"/>
  <c r="W43" i="14"/>
  <c r="U43" i="14"/>
  <c r="T43" i="14"/>
  <c r="R43" i="14"/>
  <c r="Q43" i="14"/>
  <c r="P43" i="14"/>
  <c r="O43" i="14"/>
  <c r="N43" i="14"/>
  <c r="M43" i="14"/>
  <c r="J43" i="14"/>
  <c r="F43" i="14"/>
  <c r="W41" i="14"/>
  <c r="U41" i="14"/>
  <c r="T41" i="14"/>
  <c r="R41" i="14"/>
  <c r="Q41" i="14"/>
  <c r="P41" i="14"/>
  <c r="O41" i="14"/>
  <c r="N41" i="14"/>
  <c r="M41" i="14"/>
  <c r="J41" i="14"/>
  <c r="F41" i="14"/>
  <c r="W40" i="14"/>
  <c r="U40" i="14"/>
  <c r="T40" i="14"/>
  <c r="R40" i="14"/>
  <c r="Q40" i="14"/>
  <c r="P40" i="14"/>
  <c r="O40" i="14"/>
  <c r="N40" i="14"/>
  <c r="M40" i="14"/>
  <c r="J40" i="14"/>
  <c r="F40" i="14"/>
  <c r="W37" i="14"/>
  <c r="U37" i="14"/>
  <c r="T37" i="14"/>
  <c r="R37" i="14"/>
  <c r="Q37" i="14"/>
  <c r="P37" i="14"/>
  <c r="O37" i="14"/>
  <c r="N37" i="14"/>
  <c r="M37" i="14"/>
  <c r="J37" i="14"/>
  <c r="F37" i="14"/>
  <c r="W36" i="14"/>
  <c r="U36" i="14"/>
  <c r="T36" i="14"/>
  <c r="R36" i="14"/>
  <c r="Q36" i="14"/>
  <c r="P36" i="14"/>
  <c r="O36" i="14"/>
  <c r="N36" i="14"/>
  <c r="M36" i="14"/>
  <c r="J36" i="14"/>
  <c r="F36" i="14"/>
  <c r="W35" i="14"/>
  <c r="U35" i="14"/>
  <c r="T35" i="14"/>
  <c r="R35" i="14"/>
  <c r="Q35" i="14"/>
  <c r="P35" i="14"/>
  <c r="O35" i="14"/>
  <c r="N35" i="14"/>
  <c r="M35" i="14"/>
  <c r="J35" i="14"/>
  <c r="F35" i="14"/>
  <c r="W34" i="14"/>
  <c r="U34" i="14"/>
  <c r="T34" i="14"/>
  <c r="R34" i="14"/>
  <c r="Q34" i="14"/>
  <c r="P34" i="14"/>
  <c r="O34" i="14"/>
  <c r="N34" i="14"/>
  <c r="M34" i="14"/>
  <c r="J34" i="14"/>
  <c r="F34" i="14"/>
  <c r="W32" i="14"/>
  <c r="U32" i="14"/>
  <c r="T32" i="14"/>
  <c r="R32" i="14"/>
  <c r="Q32" i="14"/>
  <c r="P32" i="14"/>
  <c r="O32" i="14"/>
  <c r="N32" i="14"/>
  <c r="M32" i="14"/>
  <c r="J32" i="14"/>
  <c r="F32" i="14"/>
  <c r="W31" i="14"/>
  <c r="U31" i="14"/>
  <c r="T31" i="14"/>
  <c r="R31" i="14"/>
  <c r="Q31" i="14"/>
  <c r="P31" i="14"/>
  <c r="O31" i="14"/>
  <c r="N31" i="14"/>
  <c r="M31" i="14"/>
  <c r="J31" i="14"/>
  <c r="F31" i="14"/>
  <c r="W29" i="14"/>
  <c r="U29" i="14"/>
  <c r="T29" i="14"/>
  <c r="R29" i="14"/>
  <c r="Q29" i="14"/>
  <c r="P29" i="14"/>
  <c r="O29" i="14"/>
  <c r="N29" i="14"/>
  <c r="M29" i="14"/>
  <c r="J29" i="14"/>
  <c r="F29" i="14"/>
  <c r="W28" i="14"/>
  <c r="U28" i="14"/>
  <c r="T28" i="14"/>
  <c r="R28" i="14"/>
  <c r="Q28" i="14"/>
  <c r="P28" i="14"/>
  <c r="O28" i="14"/>
  <c r="N28" i="14"/>
  <c r="M28" i="14"/>
  <c r="J28" i="14"/>
  <c r="F28" i="14"/>
  <c r="W27" i="14"/>
  <c r="U27" i="14"/>
  <c r="T27" i="14"/>
  <c r="R27" i="14"/>
  <c r="Q27" i="14"/>
  <c r="P27" i="14"/>
  <c r="O27" i="14"/>
  <c r="N27" i="14"/>
  <c r="M27" i="14"/>
  <c r="J27" i="14"/>
  <c r="F27" i="14"/>
  <c r="W26" i="14"/>
  <c r="U26" i="14"/>
  <c r="T26" i="14"/>
  <c r="R26" i="14"/>
  <c r="Q26" i="14"/>
  <c r="P26" i="14"/>
  <c r="O26" i="14"/>
  <c r="N26" i="14"/>
  <c r="M26" i="14"/>
  <c r="J26" i="14"/>
  <c r="F26" i="14"/>
  <c r="W25" i="14"/>
  <c r="U25" i="14"/>
  <c r="T25" i="14"/>
  <c r="R25" i="14"/>
  <c r="Q25" i="14"/>
  <c r="P25" i="14"/>
  <c r="O25" i="14"/>
  <c r="N25" i="14"/>
  <c r="M25" i="14"/>
  <c r="J25" i="14"/>
  <c r="F25" i="14"/>
  <c r="W24" i="14"/>
  <c r="U24" i="14"/>
  <c r="T24" i="14"/>
  <c r="R24" i="14"/>
  <c r="Q24" i="14"/>
  <c r="P24" i="14"/>
  <c r="O24" i="14"/>
  <c r="N24" i="14"/>
  <c r="M24" i="14"/>
  <c r="J24" i="14"/>
  <c r="F24" i="14"/>
  <c r="W22" i="14"/>
  <c r="U22" i="14"/>
  <c r="T22" i="14"/>
  <c r="R22" i="14"/>
  <c r="Q22" i="14"/>
  <c r="P22" i="14"/>
  <c r="O22" i="14"/>
  <c r="N22" i="14"/>
  <c r="M22" i="14"/>
  <c r="J22" i="14"/>
  <c r="F22" i="14"/>
  <c r="W21" i="14"/>
  <c r="U21" i="14"/>
  <c r="T21" i="14"/>
  <c r="R21" i="14"/>
  <c r="Q21" i="14"/>
  <c r="P21" i="14"/>
  <c r="O21" i="14"/>
  <c r="N21" i="14"/>
  <c r="M21" i="14"/>
  <c r="J21" i="14"/>
  <c r="F21" i="14"/>
  <c r="W20" i="14"/>
  <c r="U20" i="14"/>
  <c r="T20" i="14"/>
  <c r="R20" i="14"/>
  <c r="Q20" i="14"/>
  <c r="P20" i="14"/>
  <c r="O20" i="14"/>
  <c r="N20" i="14"/>
  <c r="M20" i="14"/>
  <c r="J20" i="14"/>
  <c r="F20" i="14"/>
  <c r="W18" i="14"/>
  <c r="U18" i="14"/>
  <c r="T18" i="14"/>
  <c r="R18" i="14"/>
  <c r="Q18" i="14"/>
  <c r="P18" i="14"/>
  <c r="O18" i="14"/>
  <c r="N18" i="14"/>
  <c r="M18" i="14"/>
  <c r="J18" i="14"/>
  <c r="F18" i="14"/>
  <c r="W17" i="14"/>
  <c r="U17" i="14"/>
  <c r="T17" i="14"/>
  <c r="R17" i="14"/>
  <c r="Q17" i="14"/>
  <c r="P17" i="14"/>
  <c r="O17" i="14"/>
  <c r="N17" i="14"/>
  <c r="M17" i="14"/>
  <c r="J17" i="14"/>
  <c r="F17" i="14"/>
  <c r="W16" i="14"/>
  <c r="U16" i="14"/>
  <c r="T16" i="14"/>
  <c r="R16" i="14"/>
  <c r="Q16" i="14"/>
  <c r="P16" i="14"/>
  <c r="O16" i="14"/>
  <c r="N16" i="14"/>
  <c r="M16" i="14"/>
  <c r="J16" i="14"/>
  <c r="F16" i="14"/>
  <c r="W14" i="14"/>
  <c r="U14" i="14"/>
  <c r="T14" i="14"/>
  <c r="R14" i="14"/>
  <c r="Q14" i="14"/>
  <c r="P14" i="14"/>
  <c r="O14" i="14"/>
  <c r="N14" i="14"/>
  <c r="M14" i="14"/>
  <c r="J14" i="14"/>
  <c r="F14" i="14"/>
  <c r="W13" i="14"/>
  <c r="U13" i="14"/>
  <c r="T13" i="14"/>
  <c r="R13" i="14"/>
  <c r="Q13" i="14"/>
  <c r="P13" i="14"/>
  <c r="O13" i="14"/>
  <c r="N13" i="14"/>
  <c r="M13" i="14"/>
  <c r="J13" i="14"/>
  <c r="F13" i="14"/>
  <c r="W12" i="14"/>
  <c r="U12" i="14"/>
  <c r="T12" i="14"/>
  <c r="R12" i="14"/>
  <c r="Q12" i="14"/>
  <c r="P12" i="14"/>
  <c r="O12" i="14"/>
  <c r="N12" i="14"/>
  <c r="M12" i="14"/>
  <c r="J12" i="14"/>
  <c r="F12" i="14"/>
  <c r="W11" i="14"/>
  <c r="U11" i="14"/>
  <c r="T11" i="14"/>
  <c r="R11" i="14"/>
  <c r="Q11" i="14"/>
  <c r="P11" i="14"/>
  <c r="O11" i="14"/>
  <c r="N11" i="14"/>
  <c r="M11" i="14"/>
  <c r="J11" i="14"/>
  <c r="F11" i="14"/>
  <c r="W10" i="14"/>
  <c r="U10" i="14"/>
  <c r="T10" i="14"/>
  <c r="R10" i="14"/>
  <c r="Q10" i="14"/>
  <c r="P10" i="14"/>
  <c r="O10" i="14"/>
  <c r="N10" i="14"/>
  <c r="M10" i="14"/>
  <c r="J10" i="14"/>
  <c r="F10" i="14"/>
  <c r="W8" i="14"/>
  <c r="U8" i="14"/>
  <c r="T8" i="14"/>
  <c r="R8" i="14"/>
  <c r="Q8" i="14"/>
  <c r="P8" i="14"/>
  <c r="O8" i="14"/>
  <c r="N8" i="14"/>
  <c r="M8" i="14"/>
  <c r="J8" i="14"/>
  <c r="F8" i="14"/>
  <c r="W7" i="14"/>
  <c r="U7" i="14"/>
  <c r="T7" i="14"/>
  <c r="R7" i="14"/>
  <c r="Q7" i="14"/>
  <c r="P7" i="14"/>
  <c r="O7" i="14"/>
  <c r="N7" i="14"/>
  <c r="M7" i="14"/>
  <c r="J7" i="14"/>
  <c r="F7" i="14"/>
  <c r="W6" i="14"/>
  <c r="U6" i="14"/>
  <c r="T6" i="14"/>
  <c r="R6" i="14"/>
  <c r="Q6" i="14"/>
  <c r="P6" i="14"/>
  <c r="O6" i="14"/>
  <c r="N6" i="14"/>
  <c r="M6" i="14"/>
  <c r="J6" i="14"/>
  <c r="F6" i="14"/>
  <c r="F63" i="14" l="1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T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T117" i="13"/>
  <c r="Q117" i="13"/>
  <c r="M117" i="13"/>
  <c r="E117" i="13"/>
  <c r="W37" i="13"/>
  <c r="U37" i="13"/>
  <c r="R37" i="13"/>
  <c r="P37" i="13"/>
  <c r="N37" i="13"/>
  <c r="J37" i="13"/>
  <c r="F3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T51" i="13"/>
  <c r="P51" i="13"/>
  <c r="N51" i="13"/>
  <c r="L51" i="13"/>
  <c r="J51" i="13"/>
  <c r="H51" i="13"/>
  <c r="F51" i="13"/>
  <c r="T38" i="13"/>
  <c r="P38" i="13"/>
  <c r="N38" i="13"/>
  <c r="L38" i="13"/>
  <c r="J38" i="13"/>
  <c r="H38" i="13"/>
  <c r="F38" i="13"/>
  <c r="T118" i="13"/>
  <c r="P118" i="13"/>
  <c r="N118" i="13"/>
  <c r="L118" i="13"/>
  <c r="J118" i="13"/>
  <c r="H118" i="13"/>
  <c r="F118" i="13"/>
  <c r="T116" i="13"/>
  <c r="P116" i="13"/>
  <c r="N116" i="13"/>
  <c r="L116" i="13"/>
  <c r="J116" i="13"/>
  <c r="H116" i="13"/>
  <c r="F116" i="13"/>
  <c r="T115" i="13"/>
  <c r="P115" i="13"/>
  <c r="N115" i="13"/>
  <c r="L115" i="13"/>
  <c r="J115" i="13"/>
  <c r="H115" i="13"/>
  <c r="F115" i="13"/>
  <c r="T91" i="13"/>
  <c r="P91" i="13"/>
  <c r="N91" i="13"/>
  <c r="L91" i="13"/>
  <c r="J91" i="13"/>
  <c r="H91" i="13"/>
  <c r="F91" i="13"/>
  <c r="T78" i="13"/>
  <c r="P78" i="13"/>
  <c r="N78" i="13"/>
  <c r="L78" i="13"/>
  <c r="J78" i="13"/>
  <c r="H78" i="13"/>
  <c r="F78" i="13"/>
  <c r="T76" i="13"/>
  <c r="P76" i="13"/>
  <c r="N76" i="13"/>
  <c r="L76" i="13"/>
  <c r="J76" i="13"/>
  <c r="H76" i="13"/>
  <c r="F76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T35" i="13"/>
  <c r="P35" i="13"/>
  <c r="N35" i="13"/>
  <c r="L35" i="13"/>
  <c r="J35" i="13"/>
  <c r="H35" i="13"/>
  <c r="F35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119" i="13"/>
  <c r="K77" i="13"/>
  <c r="K51" i="13"/>
  <c r="K38" i="13"/>
  <c r="K117" i="13"/>
  <c r="K79" i="13"/>
  <c r="K118" i="13"/>
  <c r="K116" i="13"/>
  <c r="K115" i="13"/>
  <c r="K91" i="13"/>
  <c r="K78" i="13"/>
  <c r="K76" i="13"/>
  <c r="K75" i="13"/>
  <c r="K36" i="13"/>
  <c r="K35" i="13"/>
  <c r="K11" i="13"/>
  <c r="V117" i="13"/>
  <c r="V119" i="13"/>
  <c r="V79" i="13"/>
  <c r="V51" i="13"/>
  <c r="V38" i="13"/>
  <c r="V36" i="13"/>
  <c r="V35" i="13"/>
  <c r="V11" i="13"/>
  <c r="V37" i="13"/>
  <c r="V77" i="13"/>
  <c r="V118" i="13"/>
  <c r="V116" i="13"/>
  <c r="V115" i="13"/>
  <c r="V91" i="13"/>
  <c r="V78" i="13"/>
  <c r="V76" i="13"/>
  <c r="V75" i="13"/>
  <c r="I119" i="13"/>
  <c r="I79" i="13"/>
  <c r="I91" i="13"/>
  <c r="I11" i="13"/>
  <c r="I118" i="13"/>
  <c r="I78" i="13"/>
  <c r="I51" i="13"/>
  <c r="I37" i="13"/>
  <c r="I117" i="13"/>
  <c r="I77" i="13"/>
  <c r="I116" i="13"/>
  <c r="I76" i="13"/>
  <c r="I38" i="13"/>
  <c r="I36" i="13"/>
  <c r="I115" i="13"/>
  <c r="I75" i="13"/>
  <c r="I35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7" i="13" l="1"/>
  <c r="D7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U86" i="14"/>
  <c r="M86" i="14"/>
  <c r="F59" i="14" l="1"/>
  <c r="T59" i="14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4" i="14" l="1"/>
  <c r="V99" i="14"/>
  <c r="V95" i="14"/>
  <c r="V87" i="14"/>
  <c r="V82" i="14"/>
  <c r="V77" i="14"/>
  <c r="V73" i="14"/>
  <c r="V108" i="14"/>
  <c r="V103" i="14"/>
  <c r="V98" i="14"/>
  <c r="V94" i="14"/>
  <c r="V85" i="14"/>
  <c r="V81" i="14"/>
  <c r="V76" i="14"/>
  <c r="V107" i="14"/>
  <c r="V102" i="14"/>
  <c r="V97" i="14"/>
  <c r="V93" i="14"/>
  <c r="V84" i="14"/>
  <c r="V79" i="14"/>
  <c r="V75" i="14"/>
  <c r="V83" i="14"/>
  <c r="V74" i="14"/>
  <c r="V105" i="14"/>
  <c r="V101" i="14"/>
  <c r="V96" i="14"/>
  <c r="V88" i="14"/>
  <c r="V78" i="14"/>
  <c r="V68" i="14"/>
  <c r="V67" i="14"/>
  <c r="V66" i="14"/>
  <c r="V65" i="14"/>
  <c r="V64" i="14"/>
  <c r="V62" i="14"/>
  <c r="V61" i="14"/>
  <c r="V60" i="14"/>
  <c r="V57" i="14"/>
  <c r="V56" i="14"/>
  <c r="V55" i="14"/>
  <c r="V54" i="14"/>
  <c r="V52" i="14"/>
  <c r="V50" i="14"/>
  <c r="V48" i="14"/>
  <c r="V47" i="14"/>
  <c r="V46" i="14"/>
  <c r="V45" i="14"/>
  <c r="V44" i="14"/>
  <c r="V43" i="14"/>
  <c r="V41" i="14"/>
  <c r="V40" i="14"/>
  <c r="V37" i="14"/>
  <c r="V36" i="14"/>
  <c r="V35" i="14"/>
  <c r="V34" i="14"/>
  <c r="V32" i="14"/>
  <c r="V31" i="14"/>
  <c r="V29" i="14"/>
  <c r="V28" i="14"/>
  <c r="V27" i="14"/>
  <c r="V26" i="14"/>
  <c r="V25" i="14"/>
  <c r="V24" i="14"/>
  <c r="V22" i="14"/>
  <c r="V21" i="14"/>
  <c r="V20" i="14"/>
  <c r="V18" i="14"/>
  <c r="V17" i="14"/>
  <c r="V16" i="14"/>
  <c r="V14" i="14"/>
  <c r="V13" i="14"/>
  <c r="V12" i="14"/>
  <c r="V11" i="14"/>
  <c r="V10" i="14"/>
  <c r="V8" i="14"/>
  <c r="V7" i="14"/>
  <c r="V6" i="14"/>
  <c r="K107" i="14"/>
  <c r="K97" i="14"/>
  <c r="K84" i="14"/>
  <c r="K75" i="14"/>
  <c r="K103" i="14"/>
  <c r="K94" i="14"/>
  <c r="K81" i="14"/>
  <c r="K87" i="14"/>
  <c r="K96" i="14"/>
  <c r="K104" i="14"/>
  <c r="K95" i="14"/>
  <c r="K82" i="14"/>
  <c r="K73" i="14"/>
  <c r="K101" i="14"/>
  <c r="K88" i="14"/>
  <c r="K78" i="14"/>
  <c r="K99" i="14"/>
  <c r="K105" i="14"/>
  <c r="K83" i="14"/>
  <c r="K102" i="14"/>
  <c r="K93" i="14"/>
  <c r="K79" i="14"/>
  <c r="K108" i="14"/>
  <c r="K98" i="14"/>
  <c r="K85" i="14"/>
  <c r="K76" i="14"/>
  <c r="K77" i="14"/>
  <c r="K74" i="14"/>
  <c r="K66" i="14"/>
  <c r="K44" i="14"/>
  <c r="K22" i="14"/>
  <c r="K8" i="14"/>
  <c r="K47" i="14"/>
  <c r="K26" i="14"/>
  <c r="K6" i="14"/>
  <c r="K57" i="14"/>
  <c r="K35" i="14"/>
  <c r="K14" i="14"/>
  <c r="K56" i="14"/>
  <c r="K34" i="14"/>
  <c r="K48" i="14"/>
  <c r="K27" i="14"/>
  <c r="K7" i="14"/>
  <c r="K54" i="14"/>
  <c r="K31" i="14"/>
  <c r="K11" i="14"/>
  <c r="K41" i="14"/>
  <c r="K62" i="14"/>
  <c r="K13" i="14"/>
  <c r="K61" i="14"/>
  <c r="K37" i="14"/>
  <c r="K17" i="14"/>
  <c r="K65" i="14"/>
  <c r="K43" i="14"/>
  <c r="K21" i="14"/>
  <c r="K18" i="14"/>
  <c r="K52" i="14"/>
  <c r="K29" i="14"/>
  <c r="K10" i="14"/>
  <c r="K50" i="14"/>
  <c r="K28" i="14"/>
  <c r="K64" i="14"/>
  <c r="K20" i="14"/>
  <c r="K40" i="14"/>
  <c r="K55" i="14"/>
  <c r="K32" i="14"/>
  <c r="K12" i="14"/>
  <c r="K60" i="14"/>
  <c r="K36" i="14"/>
  <c r="K16" i="14"/>
  <c r="K68" i="14"/>
  <c r="K46" i="14"/>
  <c r="K25" i="14"/>
  <c r="K67" i="14"/>
  <c r="K45" i="14"/>
  <c r="K24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37" i="14"/>
  <c r="G32" i="14"/>
  <c r="G22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44" i="14"/>
  <c r="G17" i="14"/>
  <c r="G61" i="14"/>
  <c r="G55" i="14"/>
  <c r="G48" i="14"/>
  <c r="G27" i="14"/>
  <c r="G12" i="14"/>
  <c r="G7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D67" i="14" s="1"/>
  <c r="E62" i="14"/>
  <c r="E56" i="14"/>
  <c r="E50" i="14"/>
  <c r="E49" i="14" s="1"/>
  <c r="E45" i="14"/>
  <c r="D45" i="14" s="1"/>
  <c r="E40" i="14"/>
  <c r="E34" i="14"/>
  <c r="E28" i="14"/>
  <c r="D28" i="14" s="1"/>
  <c r="E24" i="14"/>
  <c r="E18" i="14"/>
  <c r="E13" i="14"/>
  <c r="E8" i="14"/>
  <c r="E66" i="14"/>
  <c r="E61" i="14"/>
  <c r="E55" i="14"/>
  <c r="E48" i="14"/>
  <c r="E44" i="14"/>
  <c r="D44" i="14" s="1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D83" i="14" s="1"/>
  <c r="E78" i="14"/>
  <c r="E74" i="14"/>
  <c r="E104" i="14"/>
  <c r="E99" i="14"/>
  <c r="E95" i="14"/>
  <c r="D95" i="14" s="1"/>
  <c r="E87" i="14"/>
  <c r="E82" i="14"/>
  <c r="E77" i="14"/>
  <c r="E73" i="14"/>
  <c r="S106" i="14"/>
  <c r="S51" i="14"/>
  <c r="S49" i="14"/>
  <c r="S39" i="14"/>
  <c r="L86" i="14"/>
  <c r="L72" i="14"/>
  <c r="L51" i="14"/>
  <c r="N86" i="14"/>
  <c r="D108" i="14" l="1"/>
  <c r="D18" i="14"/>
  <c r="D62" i="14"/>
  <c r="V59" i="14"/>
  <c r="V106" i="14"/>
  <c r="D85" i="14"/>
  <c r="V86" i="14"/>
  <c r="V92" i="14"/>
  <c r="V100" i="14"/>
  <c r="K92" i="14"/>
  <c r="K59" i="14"/>
  <c r="D54" i="14"/>
  <c r="D32" i="14"/>
  <c r="D57" i="14"/>
  <c r="K86" i="14"/>
  <c r="K100" i="14"/>
  <c r="K106" i="14"/>
  <c r="D17" i="14"/>
  <c r="D56" i="14"/>
  <c r="D35" i="14"/>
  <c r="D103" i="14"/>
  <c r="D66" i="14"/>
  <c r="D25" i="14"/>
  <c r="D46" i="14"/>
  <c r="D68" i="14"/>
  <c r="D102" i="14"/>
  <c r="D75" i="14"/>
  <c r="I92" i="14"/>
  <c r="D16" i="14"/>
  <c r="D36" i="14"/>
  <c r="D60" i="14"/>
  <c r="D37" i="14"/>
  <c r="D20" i="14"/>
  <c r="D41" i="14"/>
  <c r="D48" i="14"/>
  <c r="I59" i="14"/>
  <c r="I100" i="14"/>
  <c r="I86" i="14"/>
  <c r="D55" i="14"/>
  <c r="D21" i="14"/>
  <c r="D43" i="14"/>
  <c r="D65" i="14"/>
  <c r="D22" i="14"/>
  <c r="D6" i="14"/>
  <c r="D26" i="14"/>
  <c r="D47" i="14"/>
  <c r="D29" i="14"/>
  <c r="D61" i="14"/>
  <c r="G100" i="14"/>
  <c r="G9" i="14"/>
  <c r="G92" i="14"/>
  <c r="G106" i="14"/>
  <c r="D27" i="14"/>
  <c r="G86" i="14"/>
  <c r="G59" i="14"/>
  <c r="E39" i="14"/>
  <c r="D31" i="14"/>
  <c r="E106" i="14"/>
  <c r="E42" i="14"/>
  <c r="E33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<sst xmlns="http://schemas.openxmlformats.org/spreadsheetml/2006/main" count="7535" uniqueCount="3503">
  <si>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</si>
  <si>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</si>
  <si>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</si>
  <si>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</si>
  <si>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</si>
  <si>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</si>
  <si>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</si>
  <si>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</si>
  <si>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</si>
  <si>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</si>
  <si>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</si>
  <si>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</si>
  <si>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</si>
  <si>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</si>
  <si>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</si>
  <si>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</si>
  <si>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</si>
  <si>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</si>
  <si>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</si>
  <si>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</si>
  <si>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</si>
  <si>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</si>
  <si>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</si>
  <si>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</si>
  <si>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</si>
  <si>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</si>
  <si>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</si>
  <si>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</si>
  <si>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</si>
  <si>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</si>
  <si>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</si>
  <si>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</si>
  <si>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</si>
  <si>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</si>
  <si>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</si>
  <si>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</si>
  <si>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</si>
  <si>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</si>
  <si>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</si>
  <si>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</si>
  <si>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</si>
  <si>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</si>
  <si>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</si>
  <si>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</si>
  <si>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</si>
  <si>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</si>
  <si>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</si>
  <si>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</si>
  <si>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</si>
  <si>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</si>
  <si>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</si>
  <si>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</si>
  <si>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</si>
  <si>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</si>
  <si>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</si>
  <si>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</si>
  <si>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</si>
  <si>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</si>
  <si>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</si>
  <si>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</si>
  <si>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</si>
  <si>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</si>
  <si>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</si>
  <si>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</si>
  <si>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</si>
  <si>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</si>
  <si>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</si>
  <si>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</si>
  <si>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</si>
  <si>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</si>
  <si>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</si>
  <si>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</si>
  <si>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</si>
  <si>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</si>
  <si>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</si>
  <si>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</si>
  <si>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</si>
  <si>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</si>
  <si>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</si>
  <si>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</si>
  <si>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</si>
  <si>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</si>
  <si>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</si>
  <si>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</si>
  <si>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</si>
  <si>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</si>
  <si>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</si>
  <si>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</si>
  <si>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</si>
  <si>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</si>
  <si>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</si>
  <si>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</si>
  <si>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</si>
  <si>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</si>
  <si>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</si>
  <si>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</si>
  <si>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</si>
  <si>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</si>
  <si>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</si>
  <si>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</si>
  <si>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</si>
  <si>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</si>
  <si>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</si>
  <si>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</si>
  <si>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</si>
  <si>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</si>
  <si>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</si>
  <si>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</si>
  <si>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</si>
  <si>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</si>
  <si>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</si>
  <si>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</si>
  <si>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</si>
  <si>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</si>
  <si>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</si>
  <si>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</si>
  <si>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</si>
  <si>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</si>
  <si>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</si>
  <si>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</si>
  <si>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</si>
  <si>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</si>
  <si>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</si>
  <si>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</si>
  <si>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</si>
  <si>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</si>
  <si>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</si>
  <si>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</si>
  <si>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</si>
  <si>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</si>
  <si>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</si>
  <si>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</si>
  <si>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</si>
  <si>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</si>
  <si>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</si>
  <si>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</si>
  <si>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</si>
  <si>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</si>
  <si>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</si>
  <si>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</si>
  <si>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</si>
  <si>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</si>
  <si>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</si>
  <si>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</si>
  <si>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</si>
  <si>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</si>
  <si>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</si>
  <si>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</si>
  <si>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</si>
  <si>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</si>
  <si>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</si>
  <si>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</si>
  <si>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</si>
  <si>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</si>
  <si>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</si>
  <si>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</si>
  <si>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</si>
  <si>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</si>
  <si>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</si>
  <si>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</si>
  <si>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</si>
  <si>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</si>
  <si>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</si>
  <si>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</si>
  <si>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</si>
  <si>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</si>
  <si>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</si>
  <si>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</si>
  <si>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</si>
  <si>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</si>
  <si>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</si>
  <si>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</si>
  <si>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</si>
  <si>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</si>
  <si>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</si>
  <si>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</si>
  <si>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</si>
  <si>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</si>
  <si>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</si>
  <si>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</si>
  <si>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</si>
  <si>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</si>
  <si>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</si>
  <si>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</si>
  <si>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</si>
  <si>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</si>
  <si>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</si>
  <si>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</si>
  <si>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</si>
  <si>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</si>
  <si>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</si>
  <si>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</si>
  <si>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</si>
  <si>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</si>
  <si>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</si>
  <si>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</si>
  <si>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</si>
  <si>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</si>
  <si>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</si>
  <si>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</si>
  <si>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</si>
  <si>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</si>
  <si>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</si>
  <si>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</si>
  <si>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</si>
  <si>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</si>
  <si>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</si>
  <si>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</si>
  <si>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</si>
  <si>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</si>
  <si>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</si>
  <si>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</si>
  <si>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</si>
  <si>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</si>
  <si>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</si>
  <si>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</si>
  <si>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</si>
  <si>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</si>
  <si>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</si>
  <si>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</si>
  <si>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</si>
  <si>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</si>
  <si>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</si>
  <si>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</si>
  <si>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</si>
  <si>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</si>
  <si>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</si>
  <si>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</si>
  <si>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</si>
  <si>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</si>
  <si>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</si>
  <si>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</si>
  <si>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</si>
  <si>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</si>
  <si>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</si>
  <si>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</si>
  <si>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</si>
  <si>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</si>
  <si>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</si>
  <si>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</si>
  <si>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</si>
  <si>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</si>
  <si>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</si>
  <si>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</si>
  <si>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</si>
  <si>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</si>
  <si>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</si>
  <si>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</si>
  <si>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</si>
  <si>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</si>
  <si>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</si>
  <si>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</si>
  <si>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</si>
  <si>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</si>
  <si>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</si>
  <si>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</si>
  <si>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</si>
  <si>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</si>
  <si>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</si>
  <si>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</si>
  <si>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</si>
  <si>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</si>
  <si>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</si>
  <si>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</si>
  <si>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</si>
  <si>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</si>
  <si>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</si>
  <si>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</si>
  <si>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</si>
  <si>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</si>
  <si>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</si>
  <si>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</si>
  <si>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</si>
  <si>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</si>
  <si>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</si>
  <si>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</si>
  <si>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</si>
  <si>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</si>
  <si>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</si>
  <si>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</si>
  <si>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</si>
  <si>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</si>
  <si>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</si>
  <si>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</si>
  <si>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</si>
  <si>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</si>
  <si>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</si>
  <si>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</si>
  <si>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</si>
  <si>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</si>
  <si>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</si>
  <si>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</si>
  <si>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</si>
  <si>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</si>
  <si>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</si>
  <si>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</si>
  <si>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</si>
  <si>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</si>
  <si>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</si>
  <si>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</si>
  <si>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</si>
  <si>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</si>
  <si>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</si>
  <si>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</si>
  <si>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</si>
  <si>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</si>
  <si>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</si>
  <si>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</si>
  <si>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</si>
  <si>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</si>
  <si>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</si>
  <si>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</si>
  <si>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</si>
  <si>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</si>
  <si>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</si>
  <si>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</si>
  <si>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</si>
  <si>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</si>
  <si>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</si>
  <si>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</si>
  <si>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</si>
  <si>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</si>
  <si>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</si>
  <si>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</si>
  <si>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</si>
  <si>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</si>
  <si>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</si>
  <si>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</si>
  <si>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</si>
  <si>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</si>
  <si>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</si>
  <si>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</si>
  <si>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</si>
  <si>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</si>
  <si>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</si>
  <si>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</si>
  <si>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</si>
  <si>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</si>
  <si>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</si>
  <si>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</si>
  <si>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</si>
  <si>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</si>
  <si>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</si>
  <si>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</si>
  <si>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</si>
  <si>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</si>
  <si>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</si>
  <si>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</si>
  <si>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</si>
  <si>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</si>
  <si>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</si>
  <si>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</si>
  <si>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</si>
  <si>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</si>
  <si>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</si>
  <si>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</si>
  <si>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</si>
  <si>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</si>
  <si>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</si>
  <si>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</si>
  <si>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</si>
  <si>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</si>
  <si>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</si>
  <si>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</si>
  <si>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</si>
  <si>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</si>
  <si>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</si>
  <si>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</si>
  <si>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</si>
  <si>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</si>
  <si>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</si>
  <si>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</si>
  <si>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</si>
  <si>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</si>
  <si>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</si>
  <si>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</si>
  <si>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</si>
  <si>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</si>
  <si>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</si>
  <si>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</si>
  <si>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</si>
  <si>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</si>
  <si>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</si>
  <si>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</si>
  <si>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</si>
  <si>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</si>
  <si>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</si>
  <si>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</si>
  <si>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</si>
  <si>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</si>
  <si>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</si>
  <si>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</si>
  <si>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</si>
  <si>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</si>
  <si>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</si>
  <si>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</si>
  <si>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</si>
  <si>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</si>
  <si>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</si>
  <si>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</si>
  <si>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</si>
  <si>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</si>
  <si>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</si>
  <si>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</si>
  <si>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</si>
  <si>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</si>
  <si>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</si>
  <si>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</si>
  <si>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</si>
  <si>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</si>
  <si>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</si>
  <si>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</si>
  <si>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</si>
  <si>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</si>
  <si>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</si>
  <si>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</si>
  <si>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</si>
  <si>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</si>
  <si>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</si>
  <si>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</si>
  <si>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</si>
  <si>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</si>
  <si>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</si>
  <si>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</si>
  <si>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</si>
  <si>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</si>
  <si>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</si>
  <si>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</si>
  <si>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</si>
  <si>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</si>
  <si>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</si>
  <si>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</si>
  <si>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</si>
  <si>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</si>
  <si>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</si>
  <si>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</si>
  <si>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</si>
  <si>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</si>
  <si>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</si>
  <si>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</si>
  <si>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</si>
  <si>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</si>
  <si>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</si>
  <si>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</si>
  <si>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</si>
  <si>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</si>
  <si>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</si>
  <si>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</si>
  <si>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</si>
  <si>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</si>
  <si>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</si>
  <si>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</si>
  <si>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</si>
  <si>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</si>
  <si>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</si>
  <si>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</si>
  <si>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</si>
  <si>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</si>
  <si>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</si>
  <si>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</si>
  <si>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</si>
  <si>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</si>
  <si>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</si>
  <si>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</si>
  <si>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</si>
  <si>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</si>
  <si>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</si>
  <si>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</si>
  <si>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</si>
  <si>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</si>
  <si>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</si>
  <si>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</si>
  <si>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</si>
  <si>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</si>
  <si>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</si>
  <si>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</si>
  <si>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</si>
  <si>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</si>
  <si>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</si>
  <si>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</si>
  <si>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</si>
  <si>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</si>
  <si>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</si>
  <si>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</si>
  <si>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</si>
  <si>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</si>
  <si>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</si>
  <si>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</si>
  <si>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</si>
  <si>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</si>
  <si>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</si>
  <si>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</si>
  <si>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</si>
  <si>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</si>
  <si>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</si>
  <si>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</si>
  <si>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</si>
  <si>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</si>
  <si>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</si>
  <si>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</si>
  <si>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</si>
  <si>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</si>
  <si>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</si>
  <si>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</si>
  <si>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</si>
  <si>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</si>
  <si>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</si>
  <si>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</si>
  <si>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</si>
  <si>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</si>
  <si>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</si>
  <si>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</si>
  <si>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</si>
  <si>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</si>
  <si>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</si>
  <si>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</si>
  <si>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</si>
  <si>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</si>
  <si>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</si>
  <si>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</si>
  <si>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</si>
  <si>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</si>
  <si>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</si>
  <si>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</si>
  <si>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</si>
  <si>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</si>
  <si>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</si>
  <si>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</si>
  <si>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</si>
  <si>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</si>
  <si>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</si>
  <si>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</si>
  <si>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</si>
  <si>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</si>
  <si>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</si>
  <si>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</si>
  <si>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</si>
  <si>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</si>
  <si>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</si>
  <si>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</si>
  <si>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</si>
  <si>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</si>
  <si>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</si>
  <si>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</si>
  <si>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</si>
  <si>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</si>
  <si>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</si>
  <si>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</si>
  <si>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</si>
  <si>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</si>
  <si>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</si>
  <si>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</si>
  <si>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</si>
  <si>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</si>
  <si>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</si>
  <si>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</si>
  <si>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</si>
  <si>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</si>
  <si>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</si>
  <si>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</si>
  <si>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</si>
  <si>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</si>
  <si>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</si>
  <si>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</si>
  <si>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</si>
  <si>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</si>
  <si>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</si>
  <si>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</si>
  <si>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</si>
  <si>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</si>
  <si>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</si>
  <si>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</si>
  <si>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</si>
  <si>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</si>
  <si>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</si>
  <si>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</si>
  <si>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</si>
  <si>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</si>
  <si>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</si>
  <si>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</si>
  <si>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</si>
  <si>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</si>
  <si>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</si>
  <si>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</si>
  <si>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</si>
  <si>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</si>
  <si>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</si>
  <si>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</si>
  <si>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</si>
  <si>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</si>
  <si>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</si>
  <si>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</si>
  <si>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</si>
  <si>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</si>
  <si>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</si>
  <si>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</si>
  <si>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</si>
  <si>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</si>
  <si>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</si>
  <si>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</si>
  <si>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</si>
  <si>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</si>
  <si>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</si>
  <si>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</si>
  <si>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</si>
  <si>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</si>
  <si>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</si>
  <si>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</si>
  <si>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</si>
  <si>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</si>
  <si>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</si>
  <si>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</si>
  <si>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</si>
  <si>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</si>
  <si>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</si>
  <si>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</si>
  <si>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</si>
  <si>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</si>
  <si>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</si>
  <si>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</si>
  <si>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</si>
  <si>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</si>
  <si>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</si>
  <si>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</si>
  <si>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</si>
  <si>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</si>
  <si>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</si>
  <si>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</si>
  <si>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</si>
  <si>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</si>
  <si>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</si>
  <si>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</si>
  <si>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</si>
  <si>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</si>
  <si>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</si>
  <si>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</si>
  <si>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</si>
  <si>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</si>
  <si>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</si>
  <si>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</si>
  <si>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</si>
  <si>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</si>
  <si>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</si>
  <si>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</si>
  <si>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</si>
  <si>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</si>
  <si>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</si>
  <si>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</si>
  <si>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</si>
  <si>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</si>
  <si>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</si>
  <si>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</si>
  <si>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</si>
  <si>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</si>
  <si>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</si>
  <si>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</si>
  <si>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</si>
  <si>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</si>
  <si>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</si>
  <si>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</si>
  <si>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</si>
  <si>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</si>
  <si>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</si>
  <si>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</si>
  <si>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</si>
  <si>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</si>
  <si>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</si>
  <si>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</si>
  <si>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</si>
  <si>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</si>
  <si>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</si>
  <si>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</si>
  <si>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</si>
  <si>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</si>
  <si>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</si>
  <si>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</si>
  <si>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</si>
  <si>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</si>
  <si>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</si>
  <si>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</si>
  <si>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</si>
  <si>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</si>
  <si>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</si>
  <si>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</si>
  <si>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</si>
  <si>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</si>
  <si>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</si>
  <si>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</si>
  <si>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</si>
  <si>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</si>
  <si>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</si>
  <si>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</si>
  <si>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</si>
  <si>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</si>
  <si>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</si>
  <si>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</si>
  <si>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</si>
  <si>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</si>
  <si>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</si>
  <si>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</si>
  <si>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</si>
  <si>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</si>
  <si>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</si>
  <si>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</si>
  <si>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</si>
  <si>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</si>
  <si>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</si>
  <si>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</si>
  <si>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</si>
  <si>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</si>
  <si>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</si>
  <si>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</si>
  <si>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</si>
  <si>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</si>
  <si>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</si>
  <si>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</si>
  <si>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</si>
  <si>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</si>
  <si>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</si>
  <si>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</si>
  <si>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</si>
  <si>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</si>
  <si>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</si>
  <si>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</si>
  <si>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</si>
  <si>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</si>
  <si>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</si>
  <si>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</si>
  <si>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</si>
  <si>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</si>
  <si>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</si>
  <si>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</si>
  <si>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</si>
  <si>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</si>
  <si>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</si>
  <si>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</si>
  <si>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</si>
  <si>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</si>
  <si>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</si>
  <si>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</si>
  <si>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</si>
  <si>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</si>
  <si>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</si>
  <si>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</si>
  <si>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</si>
  <si>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</si>
  <si>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</si>
  <si>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</si>
  <si>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</si>
  <si>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</si>
  <si>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</si>
  <si>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</si>
  <si>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</si>
  <si>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</si>
  <si>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</si>
  <si>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</si>
  <si>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</si>
  <si>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</si>
  <si>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</si>
  <si>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</si>
  <si>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</si>
  <si>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</si>
  <si>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</si>
  <si>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</si>
  <si>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</si>
  <si>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</si>
  <si>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</si>
  <si>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</si>
  <si>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</si>
  <si>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</si>
  <si>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</si>
  <si>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</si>
  <si>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</si>
  <si>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</si>
  <si>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</si>
  <si>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</si>
  <si>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</si>
  <si>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</si>
  <si>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</si>
  <si>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</si>
  <si>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</si>
  <si>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</si>
  <si>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</si>
  <si>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</si>
  <si>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</si>
  <si>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</si>
  <si>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</si>
  <si>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</si>
  <si>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</si>
  <si>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</si>
  <si>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</si>
  <si>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</si>
  <si>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</si>
  <si>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</si>
  <si>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</si>
  <si>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</si>
  <si>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</si>
  <si>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</si>
  <si>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</si>
  <si>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</si>
  <si>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</si>
  <si>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</si>
  <si>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</si>
  <si>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</si>
  <si>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</si>
  <si>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</si>
  <si>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</si>
  <si>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</si>
  <si>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</si>
  <si>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</si>
  <si>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</si>
  <si>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</si>
  <si>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</si>
  <si>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</si>
  <si>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</si>
  <si>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</si>
  <si>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</si>
  <si>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</si>
  <si>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</si>
  <si>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</si>
  <si>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</si>
  <si>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</si>
  <si>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</si>
  <si>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</si>
  <si>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</si>
  <si>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</si>
  <si>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</si>
  <si>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</si>
  <si>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</si>
  <si>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</si>
  <si>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</si>
  <si>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</si>
  <si>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</si>
  <si>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</si>
  <si>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</si>
  <si>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</si>
  <si>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</si>
  <si>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</si>
  <si>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</si>
  <si>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</si>
  <si>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</si>
  <si>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</si>
  <si>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</si>
  <si>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</si>
  <si>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</si>
  <si>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</si>
  <si>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</si>
  <si>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</si>
  <si>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</si>
  <si>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</si>
  <si>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</si>
  <si>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</si>
  <si>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</si>
  <si>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</si>
  <si>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</si>
  <si>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</si>
  <si>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</si>
  <si>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</si>
  <si>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</si>
  <si>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</si>
  <si>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</si>
  <si>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</si>
  <si>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</si>
  <si>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</si>
  <si>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</si>
  <si>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</si>
  <si>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</si>
  <si>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</si>
  <si>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</si>
  <si>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</si>
  <si>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</si>
  <si>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</si>
  <si>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</si>
  <si>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</si>
  <si>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</si>
  <si>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</si>
  <si>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</si>
  <si>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</si>
  <si>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</si>
  <si>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</si>
  <si>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</si>
  <si>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</si>
  <si>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</si>
  <si>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</si>
  <si>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</si>
  <si>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</si>
  <si>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</si>
  <si>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</si>
  <si>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</si>
  <si>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</si>
  <si>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</si>
  <si>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</si>
  <si>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</si>
  <si>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</si>
  <si>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</si>
  <si>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</si>
  <si>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</si>
  <si>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</si>
  <si>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</si>
  <si>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</si>
  <si>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</si>
  <si>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</si>
  <si>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</si>
  <si>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</si>
  <si>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</si>
  <si>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</si>
  <si>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</si>
  <si>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</si>
  <si>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</si>
  <si>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</si>
  <si>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</si>
  <si>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</si>
  <si>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</si>
  <si>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</si>
  <si>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</si>
  <si>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</si>
  <si>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</si>
  <si>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</si>
  <si>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</si>
  <si>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</si>
  <si>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</si>
  <si>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</si>
  <si>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</si>
  <si>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</si>
  <si>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</si>
  <si>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</si>
  <si>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</si>
  <si>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</si>
  <si>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</si>
  <si>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</si>
  <si>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</si>
  <si>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</si>
  <si>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</si>
  <si>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</si>
  <si>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</si>
  <si>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</si>
  <si>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</si>
  <si>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</si>
  <si>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</si>
  <si>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</si>
  <si>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</si>
  <si>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</si>
  <si>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</si>
  <si>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</si>
  <si>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</si>
  <si>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</si>
  <si>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</si>
  <si>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</si>
  <si>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</si>
  <si>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</si>
  <si>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</si>
  <si>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</si>
  <si>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</si>
  <si>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</si>
  <si>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</si>
  <si>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</si>
  <si>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</si>
  <si>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</si>
  <si>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</si>
  <si>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</si>
  <si>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</si>
  <si>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</si>
  <si>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</si>
  <si>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</si>
  <si>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</si>
  <si>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</si>
  <si>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</si>
  <si>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</si>
  <si>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</si>
  <si>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</si>
  <si>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</si>
  <si>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</si>
  <si>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</si>
  <si>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</si>
  <si>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</si>
  <si>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</si>
  <si>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</si>
  <si>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</si>
  <si>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</si>
  <si>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</si>
  <si>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</si>
  <si>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</si>
  <si>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</si>
  <si>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</si>
  <si>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</si>
  <si>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</si>
  <si>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</si>
  <si>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</si>
  <si>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</si>
  <si>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</si>
  <si>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</si>
  <si>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</si>
  <si>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</si>
  <si>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</si>
  <si>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</si>
  <si>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</si>
  <si>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</si>
  <si>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</si>
  <si>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</si>
  <si>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</si>
  <si>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</si>
  <si>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</si>
  <si>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</si>
  <si>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</si>
  <si>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</si>
  <si>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</si>
  <si>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</si>
  <si>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</si>
  <si>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</si>
  <si>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</si>
  <si>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</si>
  <si>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</si>
  <si>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</si>
  <si>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</si>
  <si>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</si>
  <si>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</si>
  <si>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</si>
  <si>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</si>
  <si>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</si>
  <si>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</si>
  <si>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</si>
  <si>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</si>
  <si>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</si>
  <si>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</si>
  <si>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</si>
  <si>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</si>
  <si>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</si>
  <si>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</si>
  <si>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</si>
  <si>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</si>
  <si>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</si>
  <si>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</si>
  <si>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</si>
  <si>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</si>
  <si>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</si>
  <si>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</si>
  <si>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</si>
  <si>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</si>
  <si>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</si>
  <si>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</si>
  <si>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</si>
  <si>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</si>
  <si>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</si>
  <si>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</si>
  <si>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</si>
  <si>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</si>
  <si>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</si>
  <si>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</si>
  <si>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</si>
  <si>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</si>
  <si>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</si>
  <si>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</si>
  <si>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</si>
  <si>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</si>
  <si>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</si>
  <si>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</si>
  <si>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</si>
  <si>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</si>
  <si>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</si>
  <si>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</si>
  <si>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</si>
  <si>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</si>
  <si>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</si>
  <si>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</si>
  <si>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</si>
  <si>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</si>
  <si>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</si>
  <si>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</si>
  <si>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</si>
  <si>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</si>
  <si>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</si>
  <si>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</si>
  <si>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</si>
  <si>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</si>
  <si>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</si>
  <si>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</si>
  <si>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</si>
  <si>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</si>
  <si>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</si>
  <si>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</si>
  <si>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</si>
  <si>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</si>
  <si>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</si>
  <si>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</si>
  <si>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</si>
  <si>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</si>
  <si>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</si>
  <si>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</si>
  <si>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</si>
  <si>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</si>
  <si>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</si>
  <si>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</si>
  <si>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</si>
  <si>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</si>
  <si>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</si>
  <si>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</si>
  <si>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</si>
  <si>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</si>
  <si>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</si>
  <si>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</si>
  <si>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</si>
  <si>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</si>
  <si>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</si>
  <si>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</si>
  <si>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</si>
  <si>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</si>
  <si>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</si>
  <si>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</si>
  <si>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</si>
  <si>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</si>
  <si>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</si>
  <si>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</si>
  <si>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</si>
  <si>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</si>
  <si>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</si>
  <si>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</si>
  <si>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</si>
  <si>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</si>
  <si>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</si>
  <si>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</si>
  <si>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</si>
  <si>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</si>
  <si>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</si>
  <si>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</si>
  <si>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</si>
  <si>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</si>
  <si>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</si>
  <si>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</si>
  <si>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</si>
  <si>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</si>
  <si>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</si>
  <si>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</si>
  <si>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</si>
  <si>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</si>
  <si>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</si>
  <si>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</si>
  <si>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</si>
  <si>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</si>
  <si>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</si>
  <si>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</si>
  <si>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</si>
  <si>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</si>
  <si>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</si>
  <si>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</si>
  <si>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</si>
  <si>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</si>
  <si>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</si>
  <si>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</si>
  <si>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</si>
  <si>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</si>
  <si>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</si>
  <si>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</si>
  <si>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</si>
  <si>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</si>
  <si>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</si>
  <si>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</si>
  <si>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</si>
  <si>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</si>
  <si>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</si>
  <si>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</si>
  <si>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</si>
  <si>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</si>
  <si>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</si>
  <si>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</si>
  <si>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</si>
  <si>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</si>
  <si>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</si>
  <si>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</si>
  <si>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</si>
  <si>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</si>
  <si>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</si>
  <si>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</si>
  <si>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</si>
  <si>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</si>
  <si>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</si>
  <si>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</si>
  <si>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</si>
  <si>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</si>
  <si>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</si>
  <si>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</si>
  <si>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</si>
  <si>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</si>
  <si>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</si>
  <si>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</si>
  <si>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</si>
  <si>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</si>
  <si>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</si>
  <si>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</si>
  <si>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</si>
  <si>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</si>
  <si>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</si>
  <si>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</si>
  <si>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</si>
  <si>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</si>
  <si>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</si>
  <si>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</si>
  <si>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</si>
  <si>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</si>
  <si>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</si>
  <si>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</si>
  <si>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</si>
  <si>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</si>
  <si>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</si>
  <si>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</si>
  <si>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</si>
  <si>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</si>
  <si>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</si>
  <si>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</si>
  <si>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</si>
  <si>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</si>
  <si>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</si>
  <si>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</si>
  <si>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</si>
  <si>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</si>
  <si>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</si>
  <si>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</si>
  <si>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</si>
  <si>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</si>
  <si>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</si>
  <si>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</si>
  <si>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</si>
  <si>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</si>
  <si>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</si>
  <si>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</si>
  <si>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</si>
  <si>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</si>
  <si>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</si>
  <si>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</si>
  <si>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</si>
  <si>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</si>
  <si>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</si>
  <si>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</si>
  <si>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</si>
  <si>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</si>
  <si>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</si>
  <si>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</si>
  <si>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</si>
  <si>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</si>
  <si>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</si>
  <si>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</si>
  <si>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</si>
  <si>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</si>
  <si>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</si>
  <si>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</si>
  <si>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</si>
  <si>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</si>
  <si>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</si>
  <si>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</si>
  <si>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</si>
  <si>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</si>
  <si>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</si>
  <si>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</si>
  <si>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</si>
  <si>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</si>
  <si>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</si>
  <si>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</si>
  <si>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</si>
  <si>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</si>
  <si>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</si>
  <si>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</si>
  <si>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</si>
  <si>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</si>
  <si>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</si>
  <si>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</si>
  <si>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</si>
  <si>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</si>
  <si>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</si>
  <si>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</si>
  <si>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</si>
  <si>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</si>
  <si>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</si>
  <si>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</si>
  <si>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</si>
  <si>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</si>
  <si>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</si>
  <si>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</si>
  <si>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</si>
  <si>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</si>
  <si>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</si>
  <si>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</si>
  <si>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</si>
  <si>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</si>
  <si>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</si>
  <si>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</si>
  <si>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</si>
  <si>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</si>
  <si>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</si>
  <si>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</si>
  <si>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</si>
  <si>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</si>
  <si>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</si>
  <si>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</si>
  <si>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</si>
  <si>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</si>
  <si>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</si>
  <si>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</si>
  <si>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</si>
  <si>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</si>
  <si>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</si>
  <si>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</si>
  <si>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</si>
  <si>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</si>
  <si>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</si>
  <si>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</si>
  <si>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</si>
  <si>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</si>
  <si>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</si>
  <si>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</si>
  <si>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</si>
  <si>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</si>
  <si>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</si>
  <si>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</si>
  <si>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</si>
  <si>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</si>
  <si>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</si>
  <si>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</si>
  <si>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</si>
  <si>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</si>
  <si>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</si>
  <si>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</si>
  <si>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</si>
  <si>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</si>
  <si>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</si>
  <si>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</si>
  <si>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</si>
  <si>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</si>
  <si>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</si>
  <si>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</si>
  <si>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</si>
  <si>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</si>
  <si>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</si>
  <si>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</si>
  <si>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</si>
  <si>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</si>
  <si>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</si>
  <si>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</si>
  <si>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</si>
  <si>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</si>
  <si>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</si>
  <si>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</si>
  <si>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</si>
  <si>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</si>
  <si>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</si>
  <si>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</si>
  <si>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</si>
  <si>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</si>
  <si>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</si>
  <si>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</si>
  <si>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</si>
  <si>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</si>
  <si>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</si>
  <si>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</si>
  <si>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</si>
  <si>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</si>
  <si>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</si>
  <si>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</si>
  <si>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</si>
  <si>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</si>
  <si>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</si>
  <si>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</si>
  <si>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</si>
  <si>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</si>
  <si>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</si>
  <si>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</si>
  <si>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</si>
  <si>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</si>
  <si>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</si>
  <si>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</si>
  <si>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</si>
  <si>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</si>
  <si>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</si>
  <si>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</si>
  <si>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</si>
  <si>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</si>
  <si>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</si>
  <si>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</si>
  <si>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</si>
  <si>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</si>
  <si>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</si>
  <si>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</si>
  <si>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</si>
  <si>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</si>
  <si>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</si>
  <si>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</si>
  <si>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</si>
  <si>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</si>
  <si>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</si>
  <si>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</si>
  <si>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</si>
  <si>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</si>
  <si>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</si>
  <si>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</si>
  <si>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</si>
  <si>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</si>
  <si>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</si>
  <si>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</si>
  <si>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</si>
  <si>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</si>
  <si>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</si>
  <si>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</si>
  <si>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</si>
  <si>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</si>
  <si>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</si>
  <si>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</si>
  <si>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</si>
  <si>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</si>
  <si>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</si>
  <si>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</si>
  <si>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</si>
  <si>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</si>
  <si>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</si>
  <si>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</si>
  <si>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</si>
  <si>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</si>
  <si>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</si>
  <si>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</si>
  <si>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</si>
  <si>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</si>
  <si>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</si>
  <si>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</si>
  <si>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</si>
  <si>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</si>
  <si>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</si>
  <si>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</si>
  <si>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</si>
  <si>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</si>
  <si>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</si>
  <si>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</si>
  <si>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</si>
  <si>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</si>
  <si>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</si>
  <si>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</si>
  <si>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</si>
  <si>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</si>
  <si>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</si>
  <si>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</si>
  <si>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</si>
  <si>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</si>
  <si>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</si>
  <si>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</si>
  <si>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</si>
  <si>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</si>
  <si>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</si>
  <si>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</si>
  <si>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</si>
  <si>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</si>
  <si>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</si>
  <si>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</si>
  <si>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</si>
  <si>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</si>
  <si>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</si>
  <si>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</si>
  <si>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</si>
  <si>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</si>
  <si>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</si>
  <si>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</si>
  <si>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</si>
  <si>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</si>
  <si>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</si>
  <si>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</si>
  <si>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</si>
  <si>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</si>
  <si>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</si>
  <si>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</si>
  <si>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</si>
  <si>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</si>
  <si>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</si>
  <si>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</si>
  <si>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</si>
  <si>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</si>
  <si>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</si>
  <si>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</si>
  <si>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</si>
  <si>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</si>
  <si>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</si>
  <si>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</si>
  <si>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</si>
  <si>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</si>
  <si>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</si>
  <si>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</si>
  <si>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</si>
  <si>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</si>
  <si>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</si>
  <si>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</si>
  <si>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</si>
  <si>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</si>
  <si>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</si>
  <si>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</si>
  <si>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</si>
  <si>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</si>
  <si>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</si>
  <si>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</si>
  <si>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</si>
  <si>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</si>
  <si>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</si>
  <si>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</si>
  <si>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</si>
  <si>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</si>
  <si>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</si>
  <si>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</si>
  <si>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</si>
  <si>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</si>
  <si>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</si>
  <si>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</si>
  <si>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</si>
  <si>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</si>
  <si>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</si>
  <si>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</si>
  <si>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</si>
  <si>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</si>
  <si>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</si>
  <si>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</si>
  <si>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</si>
  <si>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</si>
  <si>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</si>
  <si>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</si>
  <si>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</si>
  <si>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</si>
  <si>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</si>
  <si>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</si>
  <si>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</si>
  <si>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</si>
  <si>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</si>
  <si>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</si>
  <si>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</si>
  <si>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</si>
  <si>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</si>
  <si>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</si>
  <si>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</si>
  <si>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</si>
  <si>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</si>
  <si>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</si>
  <si>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</si>
  <si>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</si>
  <si>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</si>
  <si>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</si>
  <si>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</si>
  <si>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</si>
  <si>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</si>
  <si>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</si>
  <si>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</si>
  <si>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</si>
  <si>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</si>
  <si>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</si>
  <si>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</si>
  <si>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</si>
  <si>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</si>
  <si>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</si>
  <si>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</si>
  <si>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</si>
  <si>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</si>
  <si>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</si>
  <si>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</si>
  <si>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</si>
  <si>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</si>
  <si>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</si>
  <si>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</si>
  <si>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</si>
  <si>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</si>
  <si>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</si>
  <si>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</si>
  <si>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</si>
  <si>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</si>
  <si>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</si>
  <si>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</si>
  <si>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</si>
  <si>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</si>
  <si>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</si>
  <si>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</si>
  <si>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</si>
  <si>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</si>
  <si>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</si>
  <si>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</si>
  <si>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</si>
  <si>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</si>
  <si>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</si>
  <si>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</si>
  <si>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</si>
  <si>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</si>
  <si>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</si>
  <si>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</si>
  <si>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</si>
  <si>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</si>
  <si>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</si>
  <si>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</si>
  <si>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</si>
  <si>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</si>
  <si>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</si>
  <si>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</si>
  <si>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</si>
  <si>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</si>
  <si>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</si>
  <si>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</si>
  <si>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</si>
  <si>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</si>
  <si>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</si>
  <si>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</si>
  <si>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</si>
  <si>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</si>
  <si>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</si>
  <si>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</si>
  <si>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</si>
  <si>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</si>
  <si>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</si>
  <si>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</si>
  <si>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</si>
  <si>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</si>
  <si>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</si>
  <si>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</si>
  <si>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</si>
  <si>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</si>
  <si>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</si>
  <si>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</si>
  <si>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</si>
  <si>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</si>
  <si>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</si>
  <si>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</si>
  <si>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</si>
  <si>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</si>
  <si>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</si>
  <si>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</si>
  <si>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</si>
  <si>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</si>
  <si>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</si>
  <si>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</si>
  <si>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</si>
  <si>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</si>
  <si>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</si>
  <si>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</si>
  <si>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</si>
  <si>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</si>
  <si>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</si>
  <si>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</si>
  <si>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</si>
  <si>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</si>
  <si>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</si>
  <si>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</si>
  <si>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</si>
  <si>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</si>
  <si>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</si>
  <si>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</si>
  <si>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</si>
  <si>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</si>
  <si>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</si>
  <si>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</si>
  <si>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</si>
  <si>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</si>
  <si>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</si>
  <si>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</si>
  <si>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</si>
  <si>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</si>
  <si>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</si>
  <si>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</si>
  <si>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</si>
  <si>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</si>
  <si>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</si>
  <si>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</si>
  <si>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</si>
  <si>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</si>
  <si>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</si>
  <si>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</si>
  <si>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</si>
  <si>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</si>
  <si>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</si>
  <si>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</si>
  <si>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</si>
  <si>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</si>
  <si>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</si>
  <si>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</si>
  <si>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</si>
  <si>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</si>
  <si>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</si>
  <si>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</si>
  <si>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</si>
  <si>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</si>
  <si>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</si>
  <si>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</si>
  <si>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</si>
  <si>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</si>
  <si>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</si>
  <si>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</si>
  <si>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</si>
  <si>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</si>
  <si>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</si>
  <si>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</si>
  <si>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</si>
  <si>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</si>
  <si>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</si>
  <si>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</si>
  <si>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</si>
  <si>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</si>
  <si>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</si>
  <si>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</si>
  <si>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</si>
  <si>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</si>
  <si>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</si>
  <si>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</si>
  <si>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</si>
  <si>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</si>
  <si>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</si>
  <si>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</si>
  <si>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</si>
  <si>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</si>
  <si>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</si>
  <si>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</si>
  <si>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</si>
  <si>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</si>
  <si>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</si>
  <si>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</si>
  <si>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</si>
  <si>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</si>
  <si>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</si>
  <si>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</si>
  <si>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</si>
  <si>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</si>
  <si>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</si>
  <si>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</si>
  <si>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</si>
  <si>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</si>
  <si>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</si>
  <si>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</si>
  <si>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</si>
  <si>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</si>
  <si>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</si>
  <si>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</si>
  <si>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</si>
  <si>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</si>
  <si>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</si>
  <si>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</si>
  <si>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</si>
  <si>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</si>
  <si>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</si>
  <si>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</si>
  <si>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</si>
  <si>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</si>
  <si>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</si>
  <si>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</si>
  <si>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</si>
  <si>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</si>
  <si>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</si>
  <si>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</si>
  <si>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</si>
  <si>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</si>
  <si>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</si>
  <si>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</si>
  <si>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</si>
  <si>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</si>
  <si>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</si>
  <si>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</si>
  <si>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</si>
  <si>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</si>
  <si>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</si>
  <si>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</si>
  <si>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</si>
  <si>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</si>
  <si>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</si>
  <si>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</si>
  <si>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</si>
  <si>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</si>
  <si>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</si>
  <si>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</si>
  <si>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</si>
  <si>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</si>
  <si>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</si>
  <si>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</si>
  <si>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</si>
  <si>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</si>
  <si>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</si>
  <si>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</si>
  <si>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</si>
  <si>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</si>
  <si>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</si>
  <si>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</si>
  <si>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</si>
  <si>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</si>
  <si>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</si>
  <si>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</si>
  <si>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</si>
  <si>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</si>
  <si>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</si>
  <si>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</si>
  <si>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</si>
  <si>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</si>
  <si>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</si>
  <si>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</si>
  <si>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</si>
  <si>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</si>
  <si>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</si>
  <si>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</si>
  <si>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</si>
  <si>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</si>
  <si>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</si>
  <si>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</si>
  <si>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</si>
  <si>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</si>
  <si>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</si>
  <si>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</si>
  <si>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</si>
  <si>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</si>
  <si>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</si>
  <si>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</si>
  <si>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</si>
  <si>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</si>
  <si>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</si>
  <si>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</si>
  <si>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</si>
  <si>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</si>
  <si>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</si>
  <si>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</si>
  <si>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</si>
  <si>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</si>
  <si>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</si>
  <si>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</si>
  <si>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</si>
  <si>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</si>
  <si>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</si>
  <si>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</si>
  <si>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</si>
  <si>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</si>
  <si>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</si>
  <si>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</si>
  <si>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</si>
  <si>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</si>
  <si>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</si>
  <si>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</si>
  <si>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</si>
  <si>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</si>
  <si>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</si>
  <si>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</si>
  <si>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</si>
  <si>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</si>
  <si>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</si>
  <si>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</si>
  <si>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</si>
  <si>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</si>
  <si>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</si>
  <si>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</si>
  <si>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</si>
  <si>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</si>
  <si>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</si>
  <si>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</si>
  <si>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</si>
  <si>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</si>
  <si>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</si>
  <si>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</si>
  <si>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</si>
  <si>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</si>
  <si>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</si>
  <si>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</si>
  <si>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</si>
  <si>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</si>
  <si>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</si>
  <si>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</si>
  <si>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</si>
  <si>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</si>
  <si>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</si>
  <si>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</si>
  <si>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</si>
  <si>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</si>
  <si>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</si>
  <si>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</si>
  <si>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</si>
  <si>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</si>
  <si>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</si>
  <si>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</si>
  <si>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</si>
  <si>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</si>
  <si>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</si>
  <si>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</si>
  <si>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</si>
  <si>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</si>
  <si>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</si>
  <si>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</si>
  <si>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</si>
  <si>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</si>
  <si>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</si>
  <si>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</si>
  <si>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</si>
  <si>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</si>
  <si>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</si>
  <si>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</si>
  <si>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</si>
  <si>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</si>
  <si>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</si>
  <si>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</si>
  <si>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</si>
  <si>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</si>
  <si>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</si>
  <si>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</si>
  <si>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</si>
  <si>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</si>
  <si>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</si>
  <si>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</si>
  <si>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</si>
  <si>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</si>
  <si>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</si>
  <si>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</si>
  <si>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</si>
  <si>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</si>
  <si>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</si>
  <si>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</si>
  <si>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</si>
  <si>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</si>
  <si>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</si>
  <si>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</si>
  <si>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</si>
  <si>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</si>
  <si>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</si>
  <si>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</si>
  <si>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</si>
  <si>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</si>
  <si>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</si>
  <si>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</si>
  <si>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</si>
  <si>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</si>
  <si>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</si>
  <si>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</si>
  <si>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</si>
  <si>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</si>
  <si>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</si>
  <si>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</si>
  <si>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</si>
  <si>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</si>
  <si>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</si>
  <si>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</si>
  <si>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</si>
  <si>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</si>
  <si>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</si>
  <si>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</si>
  <si>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</si>
  <si>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</si>
  <si>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</si>
  <si>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</si>
  <si>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</si>
  <si>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</si>
  <si>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</si>
  <si>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</si>
  <si>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</si>
  <si>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</si>
  <si>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</si>
  <si>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</si>
  <si>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</si>
  <si>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</si>
  <si>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</si>
  <si>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</si>
  <si>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</si>
  <si>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</si>
  <si>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</si>
  <si>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</si>
  <si>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</si>
  <si>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</si>
  <si>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</si>
  <si>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</si>
  <si>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</si>
  <si>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</si>
  <si>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</si>
  <si>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</si>
  <si>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</si>
  <si>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</si>
  <si>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</si>
  <si>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</si>
  <si>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</si>
  <si>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</si>
  <si>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</si>
  <si>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</si>
  <si>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</si>
  <si>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</si>
  <si>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</si>
  <si>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</si>
  <si>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</si>
  <si>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</si>
  <si>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</si>
  <si>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</si>
  <si>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</si>
  <si>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</si>
  <si>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</si>
  <si>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</si>
  <si>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</si>
  <si>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</si>
  <si>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</si>
  <si>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</si>
  <si>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</si>
  <si>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</si>
  <si>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</si>
  <si>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</si>
  <si>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</si>
  <si>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</si>
  <si>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</si>
  <si>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</si>
  <si>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</si>
  <si>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</si>
  <si>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</si>
  <si>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</si>
  <si>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</si>
  <si>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</si>
  <si>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</si>
  <si>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</si>
  <si>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</si>
  <si>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</si>
  <si>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</si>
  <si>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</si>
  <si>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</si>
  <si>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</si>
  <si>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</si>
  <si>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</si>
  <si>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</si>
  <si>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</si>
  <si>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</si>
  <si>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</si>
  <si>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</si>
  <si>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</si>
  <si>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</si>
  <si>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</si>
  <si>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</si>
  <si>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</si>
  <si>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</si>
  <si>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</si>
  <si>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</si>
  <si>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</si>
  <si>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</si>
  <si>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</si>
  <si>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</si>
  <si>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</si>
  <si>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</si>
  <si>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</si>
  <si>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</si>
  <si>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</si>
  <si>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</si>
  <si>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</si>
  <si>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</si>
  <si>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</si>
  <si>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</si>
  <si>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</si>
  <si>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</si>
  <si>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</si>
  <si>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</si>
  <si>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</si>
  <si>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</si>
  <si>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</si>
  <si>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</si>
  <si>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</si>
  <si>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</si>
  <si>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</si>
  <si>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</si>
  <si>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</si>
  <si>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</si>
  <si>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</si>
  <si>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</si>
  <si>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</si>
  <si>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</si>
  <si>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</si>
  <si>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</si>
  <si>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</si>
  <si>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</si>
  <si>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</si>
  <si>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</si>
  <si>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</si>
  <si>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</si>
  <si>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</si>
  <si>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</si>
  <si>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</si>
  <si>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</si>
  <si>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</si>
  <si>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</si>
  <si>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</si>
  <si>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</si>
  <si>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</si>
  <si>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</si>
  <si>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</si>
  <si>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</si>
  <si>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</si>
  <si>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</si>
  <si>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</si>
  <si>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</si>
  <si>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</si>
  <si>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</si>
  <si>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</si>
  <si>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</si>
  <si>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</si>
  <si>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</si>
  <si>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</si>
  <si>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</si>
  <si>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</si>
  <si>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</si>
  <si>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</si>
  <si>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</si>
  <si>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</si>
  <si>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</si>
  <si>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</si>
  <si>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</si>
  <si>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</si>
  <si>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</si>
  <si>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</si>
  <si>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</si>
  <si>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</si>
  <si>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</si>
  <si>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</si>
  <si>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</si>
  <si>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</si>
  <si>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</si>
  <si>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</si>
  <si>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</si>
  <si>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</si>
  <si>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</si>
  <si>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</si>
  <si>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</si>
  <si>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</si>
  <si>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</si>
  <si>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</si>
  <si>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</si>
  <si>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</si>
  <si>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</si>
  <si>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</si>
  <si>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</si>
  <si>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</si>
  <si>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</si>
  <si>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</si>
  <si>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</si>
  <si>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</si>
  <si>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</si>
  <si>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</si>
  <si>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</si>
  <si>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</si>
  <si>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</si>
  <si>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</si>
  <si>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</si>
  <si>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</si>
  <si>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</si>
  <si>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</si>
  <si>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</si>
  <si>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</si>
  <si>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</si>
  <si>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</si>
  <si>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</si>
  <si>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</si>
  <si>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</si>
  <si>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</si>
  <si>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</si>
  <si>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</si>
  <si>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</si>
  <si>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</si>
  <si>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</si>
  <si>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</si>
  <si>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</si>
  <si>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</si>
  <si>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</si>
  <si>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</si>
  <si>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</si>
  <si>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</si>
  <si>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</si>
  <si>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</si>
  <si>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</si>
  <si>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</si>
  <si>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</si>
  <si>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</si>
  <si>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</si>
  <si>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</si>
  <si>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</si>
  <si>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</si>
  <si>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</si>
  <si>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</si>
  <si>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</si>
  <si>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</si>
  <si>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</si>
  <si>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</si>
  <si>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</si>
  <si>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</si>
  <si>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</si>
  <si>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</si>
  <si>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</si>
  <si>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</si>
  <si>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</si>
  <si>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</si>
  <si>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</si>
  <si>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</si>
  <si>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</si>
  <si>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</si>
  <si>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</si>
  <si>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</si>
  <si>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</si>
  <si>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</si>
  <si>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</si>
  <si>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</si>
  <si>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</si>
  <si>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</si>
  <si>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</si>
  <si>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</si>
  <si>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</si>
  <si>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</si>
  <si>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</si>
  <si>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</si>
  <si>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</si>
  <si>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</si>
  <si>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</si>
  <si>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</si>
  <si>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</si>
  <si>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</si>
  <si>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</si>
  <si>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</si>
  <si>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</si>
  <si>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</si>
  <si>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</si>
  <si>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</si>
  <si>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</si>
  <si>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</si>
  <si>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</si>
  <si>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</si>
  <si>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</si>
  <si>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</si>
  <si>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</si>
  <si>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</si>
  <si>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</si>
  <si>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</si>
  <si>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</si>
  <si>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</si>
  <si>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</si>
  <si>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</si>
  <si>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</si>
  <si>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</si>
  <si>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</si>
  <si>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</si>
  <si>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</si>
  <si>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</si>
  <si>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</si>
  <si>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</si>
  <si>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</si>
  <si>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</si>
  <si>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</si>
  <si>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</si>
  <si>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</si>
  <si>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</si>
  <si>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</si>
  <si>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</si>
  <si>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</si>
  <si>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</si>
  <si>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</si>
  <si>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</si>
  <si>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</si>
  <si>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</si>
  <si>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</si>
  <si>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</si>
  <si>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</si>
  <si>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</si>
  <si>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</si>
  <si>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</si>
  <si>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</si>
  <si>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</si>
  <si>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</si>
  <si>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</si>
  <si>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</si>
  <si>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</si>
  <si>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</si>
  <si>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</si>
  <si>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</si>
  <si>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</si>
  <si>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</si>
  <si>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</si>
  <si>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</si>
  <si>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</si>
  <si>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</si>
  <si>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</si>
  <si>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</si>
  <si>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</si>
  <si>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</si>
  <si>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</si>
  <si>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</si>
  <si>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</si>
  <si>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</si>
  <si>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</si>
  <si>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</si>
  <si>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</si>
  <si>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</si>
  <si>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</si>
  <si>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</si>
  <si>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</si>
  <si>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</si>
  <si>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</si>
  <si>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</si>
  <si>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</si>
  <si>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</si>
  <si>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</si>
  <si>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</si>
  <si>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</si>
  <si>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</si>
  <si>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</si>
  <si>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</si>
  <si>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</si>
  <si>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</si>
  <si>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</si>
  <si>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</si>
  <si>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</si>
  <si>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</si>
  <si>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</si>
  <si>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</si>
  <si>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</si>
  <si>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</si>
  <si>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</si>
  <si>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</si>
  <si>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</si>
  <si>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</si>
  <si>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</si>
  <si>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</si>
  <si>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</si>
  <si>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</si>
  <si>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</si>
  <si>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</si>
  <si>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</si>
  <si>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</si>
  <si>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</si>
  <si>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</si>
  <si>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</si>
  <si>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</si>
  <si>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</si>
  <si>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</si>
  <si>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</si>
  <si>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</si>
  <si>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</si>
  <si>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</si>
  <si>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</si>
  <si>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</si>
  <si>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</si>
  <si>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</si>
  <si>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</si>
  <si>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</si>
  <si>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</si>
  <si>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</si>
  <si>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</si>
  <si>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</si>
  <si>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</si>
  <si>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</si>
  <si>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</si>
  <si>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</si>
  <si>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</si>
  <si>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</si>
  <si>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</si>
  <si>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</si>
  <si>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</si>
  <si>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</si>
  <si>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</si>
  <si>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</si>
  <si>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</si>
  <si>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</si>
  <si>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</si>
  <si>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</si>
  <si>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</si>
  <si>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</si>
  <si>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</si>
  <si>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</si>
  <si>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</si>
  <si>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</si>
  <si>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</si>
  <si>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</si>
  <si>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</si>
  <si>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</si>
  <si>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</si>
  <si>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</si>
  <si>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</si>
  <si>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</si>
  <si>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</si>
  <si>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</si>
  <si>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</si>
  <si>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</si>
  <si>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</si>
  <si>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</si>
  <si>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</si>
  <si>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</si>
  <si>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</si>
  <si>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</si>
  <si>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</si>
  <si>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</si>
  <si>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</si>
  <si>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</si>
  <si>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</si>
  <si>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</si>
  <si>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</si>
  <si>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</si>
  <si>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</si>
  <si>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</si>
  <si>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</si>
  <si>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</si>
  <si>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</si>
  <si>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</si>
  <si>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</si>
  <si>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</si>
  <si>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</si>
  <si>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</si>
  <si>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</si>
  <si>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</si>
  <si>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</si>
  <si>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</si>
  <si>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</si>
  <si>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</si>
  <si>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</si>
  <si>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</si>
  <si>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</si>
  <si>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</si>
  <si>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</si>
  <si>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</si>
  <si>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</si>
  <si>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</si>
  <si>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</si>
  <si>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</si>
  <si>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</si>
  <si>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</si>
  <si>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</si>
  <si>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</si>
  <si>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</si>
  <si>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</si>
  <si>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</si>
  <si>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</si>
  <si>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</si>
  <si>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</si>
  <si>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</si>
  <si>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</si>
  <si>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</si>
  <si>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</si>
  <si>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</si>
  <si>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</si>
  <si>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</si>
  <si>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</si>
  <si>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</si>
  <si>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</si>
  <si>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</si>
  <si>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</si>
  <si>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</si>
  <si>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</si>
  <si>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</si>
  <si>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</si>
  <si>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</si>
  <si>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</si>
  <si>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</si>
  <si>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</si>
  <si>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</si>
  <si>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</si>
  <si>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</si>
  <si>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</si>
  <si>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</si>
  <si>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</si>
  <si>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</si>
  <si>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</si>
  <si>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</si>
  <si>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</si>
  <si>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</si>
  <si>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</si>
  <si>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</si>
  <si>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</si>
  <si>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</si>
  <si>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</si>
  <si>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</si>
  <si>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</si>
  <si>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</si>
  <si>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</si>
  <si>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</si>
  <si>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</si>
  <si>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</si>
  <si>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</si>
  <si>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</si>
  <si>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</si>
  <si>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</si>
  <si>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</si>
  <si>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</si>
  <si>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</si>
  <si>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</si>
  <si>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</si>
  <si>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</si>
  <si>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</si>
  <si>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</si>
  <si>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</si>
  <si>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</si>
  <si>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</si>
  <si>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</si>
  <si>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</si>
  <si>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</si>
  <si>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</si>
  <si>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</si>
  <si>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</si>
  <si>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</si>
  <si>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</si>
  <si>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</si>
  <si>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</si>
  <si>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</si>
  <si>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</si>
  <si>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</si>
  <si>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</si>
  <si>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</si>
  <si>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</si>
  <si>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</si>
  <si>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</si>
  <si>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</si>
  <si>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</si>
  <si>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</si>
  <si>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</si>
  <si>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</si>
  <si>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</si>
  <si>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</si>
  <si>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</si>
  <si>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</si>
  <si>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</si>
  <si>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</si>
  <si>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</si>
  <si>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</si>
  <si>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</si>
  <si>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</si>
  <si>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</si>
  <si>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</si>
  <si>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</si>
  <si>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</si>
  <si>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</si>
  <si>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</si>
  <si>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</si>
  <si>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</si>
  <si>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</si>
  <si>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</si>
  <si>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</si>
  <si>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</si>
  <si>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</si>
  <si>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</si>
  <si>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</si>
  <si>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</si>
  <si>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</si>
  <si>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</si>
  <si>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</si>
  <si>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</si>
  <si>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</si>
  <si>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</si>
  <si>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</si>
  <si>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</si>
  <si>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</si>
  <si>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</si>
  <si>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</si>
  <si>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</si>
  <si>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</si>
  <si>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</si>
  <si>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</si>
  <si>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</si>
  <si>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</si>
  <si>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</si>
  <si>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</si>
  <si>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</si>
  <si>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</si>
  <si>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</si>
  <si>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</si>
  <si>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</si>
  <si>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</si>
  <si>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</si>
  <si>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</si>
  <si>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</si>
  <si>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</si>
  <si>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</si>
  <si>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</si>
  <si>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</si>
  <si>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</si>
  <si>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</si>
  <si>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</si>
  <si>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</si>
  <si>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</si>
  <si>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</si>
  <si>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</si>
  <si>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</si>
  <si>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</si>
  <si>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</si>
  <si>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</si>
  <si>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</si>
  <si>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</si>
  <si>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</si>
  <si>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</si>
  <si>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</si>
  <si>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</si>
  <si>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</si>
  <si>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</si>
  <si>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</si>
  <si>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</si>
  <si>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</si>
  <si>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</si>
  <si>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</si>
  <si>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</si>
  <si>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</si>
  <si>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</si>
  <si>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</si>
  <si>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</si>
  <si>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</si>
  <si>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</si>
  <si>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</si>
  <si>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</si>
  <si>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</si>
  <si>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</si>
  <si>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</si>
  <si>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</si>
  <si>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</si>
  <si>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</si>
  <si>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</si>
  <si>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</si>
  <si>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</si>
  <si>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</si>
  <si>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</si>
  <si>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</si>
  <si>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</si>
  <si>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</si>
  <si>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</si>
  <si>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</si>
  <si>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</si>
  <si>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</si>
  <si>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</si>
  <si>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</si>
  <si>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</si>
  <si>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</si>
  <si>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</si>
  <si>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</si>
  <si>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</si>
  <si>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</si>
  <si>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</si>
  <si>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</si>
  <si>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</si>
  <si>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</si>
  <si>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</si>
  <si>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</si>
  <si>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</si>
  <si>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</si>
  <si>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</si>
  <si>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</si>
  <si>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</si>
  <si>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</si>
  <si>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</si>
  <si>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</si>
  <si>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</si>
  <si>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</si>
  <si>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</si>
  <si>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</si>
  <si>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</si>
  <si>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</si>
  <si>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</si>
  <si>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</si>
  <si>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</si>
  <si>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</si>
  <si>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</si>
  <si>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</si>
  <si>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</si>
  <si>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</si>
  <si>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</si>
  <si>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</si>
  <si>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</si>
  <si>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</si>
  <si>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</si>
  <si>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</si>
  <si>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</si>
  <si>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</si>
  <si>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</si>
  <si>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</si>
  <si>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</si>
  <si>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</si>
  <si>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</si>
  <si>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</si>
  <si>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</si>
  <si>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</si>
  <si>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</si>
  <si>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</si>
  <si>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</si>
  <si>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</si>
  <si>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</si>
  <si>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</si>
  <si>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</si>
  <si>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</si>
  <si>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</si>
  <si>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</si>
  <si>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</si>
  <si>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</si>
  <si>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</si>
  <si>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</si>
  <si>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</si>
  <si>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</si>
  <si>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</si>
  <si>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</si>
  <si>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</si>
  <si>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</si>
  <si>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</si>
  <si>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</si>
  <si>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</si>
  <si>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</si>
  <si>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</si>
  <si>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</si>
  <si>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</si>
  <si>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</si>
  <si>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</si>
  <si>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</si>
  <si>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</si>
  <si>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</si>
  <si>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</si>
  <si>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</si>
  <si>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</si>
  <si>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</si>
  <si>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</si>
  <si>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</si>
  <si>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</si>
  <si>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</si>
  <si>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</si>
  <si>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</si>
  <si>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</si>
  <si>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</si>
  <si>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</si>
  <si>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</si>
  <si>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</si>
  <si>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</si>
  <si>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</si>
  <si>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</si>
  <si>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</si>
  <si>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</si>
  <si>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</si>
  <si>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</si>
  <si>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</si>
  <si>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</si>
  <si>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</si>
  <si>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</si>
  <si>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</si>
  <si>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</si>
  <si>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</si>
  <si>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</si>
  <si>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</si>
  <si>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</si>
  <si>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</si>
  <si>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</si>
  <si>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</si>
  <si>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</si>
  <si>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</si>
  <si>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</si>
  <si>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</si>
  <si>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</si>
  <si>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</si>
  <si>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</si>
  <si>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</si>
  <si>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</si>
  <si>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</si>
  <si>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</si>
  <si>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</si>
  <si>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</si>
  <si>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</si>
  <si>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</si>
  <si>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</si>
  <si>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</si>
  <si>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</si>
  <si>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</si>
  <si>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</si>
  <si>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</si>
  <si>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</si>
  <si>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</si>
  <si>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</si>
  <si>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</si>
  <si>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</si>
  <si>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</si>
  <si>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</si>
  <si>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</si>
  <si>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</si>
  <si>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</si>
  <si>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</si>
  <si>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</si>
  <si>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</si>
  <si>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</si>
  <si>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</si>
  <si>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</si>
  <si>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</si>
  <si>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</si>
  <si>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</si>
  <si>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</si>
  <si>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</si>
  <si>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</si>
  <si>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</si>
  <si>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</si>
  <si>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</si>
  <si>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</si>
  <si>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</si>
  <si>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</si>
  <si>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</si>
  <si>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</si>
  <si>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</si>
  <si>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</si>
  <si>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</si>
  <si>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</si>
  <si>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</si>
  <si>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</si>
  <si>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</si>
  <si>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</si>
  <si>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</si>
  <si>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</si>
  <si>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</si>
  <si>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</si>
  <si>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</si>
  <si>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</si>
  <si>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</si>
  <si>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</si>
  <si>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</si>
  <si>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</si>
  <si>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</si>
  <si>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</si>
  <si>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</si>
  <si>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</si>
  <si>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</si>
  <si>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</si>
  <si>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</si>
  <si>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</si>
  <si>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</si>
  <si>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</si>
  <si>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</si>
  <si>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</si>
  <si>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</si>
  <si>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</si>
  <si>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</si>
  <si>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</si>
  <si>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</si>
  <si>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</si>
  <si>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</si>
  <si>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</si>
  <si>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</si>
  <si>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</si>
  <si>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</si>
  <si>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</si>
  <si>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</si>
  <si>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</si>
  <si>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</si>
  <si>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</si>
  <si>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</si>
  <si>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</si>
  <si>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</si>
  <si>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</si>
  <si>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</si>
  <si>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</si>
  <si>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</si>
  <si>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</si>
  <si>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</si>
  <si>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</si>
  <si>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</si>
  <si>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</si>
  <si>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</si>
  <si>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</si>
  <si>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</si>
  <si>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</si>
  <si>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</si>
  <si>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</si>
  <si>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</si>
  <si>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</si>
  <si>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</si>
  <si>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</si>
  <si>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</si>
  <si>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</si>
  <si>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</si>
  <si>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</si>
  <si>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</si>
  <si>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</si>
  <si>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</si>
  <si>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</si>
  <si>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</si>
  <si>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</si>
  <si>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</si>
  <si>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</si>
  <si>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</si>
  <si>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</si>
  <si>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</si>
  <si>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</si>
  <si>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</si>
  <si>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</si>
  <si>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</si>
  <si>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</si>
  <si>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</si>
  <si>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</si>
  <si>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</si>
  <si>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</si>
  <si>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</si>
  <si>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</si>
  <si>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</si>
  <si>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</si>
  <si>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</si>
  <si>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</si>
  <si>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</si>
  <si>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</si>
  <si>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</si>
  <si>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</si>
  <si>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</si>
  <si>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</si>
  <si>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</si>
  <si>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</si>
  <si>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</si>
  <si>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</si>
  <si>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</si>
  <si>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</si>
  <si>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</si>
  <si>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</si>
  <si>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</si>
  <si>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</si>
  <si>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</si>
  <si>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</si>
  <si>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</si>
  <si>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</si>
  <si>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</si>
  <si>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</si>
  <si>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</si>
  <si>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</si>
  <si>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</si>
  <si>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</si>
  <si>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</si>
  <si>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</si>
  <si>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</si>
  <si>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</si>
  <si>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</si>
  <si>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</si>
  <si>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</si>
  <si>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</si>
  <si>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</si>
  <si>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</si>
  <si>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</si>
  <si>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</si>
  <si>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</si>
  <si>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</si>
  <si>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</si>
  <si>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</si>
  <si>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</si>
  <si>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</si>
  <si>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</si>
  <si>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</si>
  <si>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</si>
  <si>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</si>
  <si>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</si>
  <si>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</si>
  <si>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</si>
  <si>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</si>
  <si>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</si>
  <si>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</si>
  <si>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</si>
  <si>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</si>
  <si>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</si>
  <si>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</si>
  <si>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</si>
  <si>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</si>
  <si>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</si>
  <si>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</si>
  <si>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</si>
  <si>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</si>
  <si>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</si>
  <si>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</si>
  <si>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</si>
  <si>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</si>
  <si>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</si>
  <si>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</si>
  <si>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</si>
  <si>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</si>
  <si>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</si>
  <si>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</si>
  <si>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</si>
  <si>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</si>
  <si>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</si>
  <si>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</si>
  <si>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</si>
  <si>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</si>
  <si>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</si>
  <si>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</si>
  <si>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</si>
  <si>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</si>
  <si>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</si>
  <si>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</si>
  <si>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</si>
  <si>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</si>
  <si>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</si>
  <si>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</si>
  <si>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</si>
  <si>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</si>
  <si>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</si>
  <si>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</si>
  <si>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</si>
  <si>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</si>
  <si>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</si>
  <si>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</si>
  <si>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</si>
  <si>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</si>
  <si>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</si>
  <si>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</si>
  <si>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</si>
  <si>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</si>
  <si>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</si>
  <si>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</si>
  <si>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</si>
  <si>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</si>
  <si>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</si>
  <si>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</si>
  <si>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</si>
  <si>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</si>
  <si>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</si>
  <si>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</si>
  <si>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</si>
  <si>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</si>
  <si>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</si>
  <si>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</si>
  <si>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</si>
  <si>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</si>
  <si>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</si>
  <si>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</si>
  <si>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</si>
  <si>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</si>
  <si>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</si>
  <si>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</si>
  <si>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</si>
  <si>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</si>
  <si>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</si>
  <si>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</si>
  <si>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</si>
  <si>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</si>
  <si>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</si>
  <si>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</si>
  <si>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</si>
  <si>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</si>
  <si>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</si>
  <si>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</si>
  <si>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</si>
  <si>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</si>
  <si>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</si>
  <si>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</si>
  <si>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</si>
  <si>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</si>
  <si>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</si>
  <si>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</si>
  <si>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</si>
  <si>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</si>
  <si>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</si>
  <si>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</si>
  <si>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</si>
  <si>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</si>
  <si>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</si>
  <si>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</si>
  <si>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</si>
  <si>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</si>
  <si>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</si>
  <si>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</si>
  <si>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</si>
  <si>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</si>
  <si>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</si>
  <si>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</si>
  <si>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</si>
  <si>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</si>
  <si>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</si>
  <si>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</si>
  <si>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</si>
  <si>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</si>
  <si>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</si>
  <si>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</si>
  <si>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</si>
  <si>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</si>
  <si>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</si>
  <si>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</si>
  <si>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</si>
  <si>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</si>
  <si>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</si>
  <si>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</si>
  <si>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</si>
  <si>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</si>
  <si>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</si>
  <si>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</si>
  <si>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</si>
  <si>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</si>
  <si>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</si>
  <si>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</si>
  <si>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</si>
  <si>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</si>
  <si>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</si>
  <si>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</si>
  <si>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</si>
  <si>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</si>
  <si>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</si>
  <si>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</si>
  <si>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</si>
  <si>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</si>
  <si>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</si>
  <si>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</si>
  <si>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</si>
  <si>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</si>
  <si>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</si>
  <si>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</si>
  <si>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</si>
  <si>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</si>
  <si>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</si>
  <si>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</si>
  <si>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</si>
  <si>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</si>
  <si>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</si>
  <si>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</si>
  <si>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</si>
  <si>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</si>
  <si>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</si>
  <si>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</si>
  <si>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</si>
  <si>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</si>
  <si>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</si>
  <si>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</si>
  <si>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</si>
  <si>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</si>
  <si>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</si>
  <si>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</si>
  <si>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</si>
  <si>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</si>
  <si>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</si>
  <si>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</si>
  <si>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</si>
  <si>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</si>
  <si>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</si>
  <si>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</si>
  <si>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</si>
  <si>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</si>
  <si>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</si>
  <si>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</si>
  <si>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</si>
  <si>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</si>
  <si>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</si>
  <si>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</si>
  <si>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</si>
  <si>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</si>
  <si>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</si>
  <si>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</si>
  <si>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</si>
  <si>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</si>
  <si>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</si>
  <si>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</si>
  <si>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</si>
  <si>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</si>
  <si>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</si>
  <si>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</si>
  <si>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</si>
  <si>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</si>
  <si>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</si>
  <si>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</si>
  <si>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</si>
  <si>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</si>
  <si>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</si>
  <si>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</si>
  <si>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</si>
  <si>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</si>
  <si>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</si>
  <si>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</si>
  <si>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</si>
  <si>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</si>
  <si>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</si>
  <si>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</si>
  <si>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</si>
  <si>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</si>
  <si>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</si>
  <si>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</si>
  <si>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</si>
  <si>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</si>
  <si>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</si>
  <si>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</si>
  <si>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</si>
  <si>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</si>
  <si>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</si>
  <si>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</si>
  <si>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</si>
  <si>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</si>
  <si>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</si>
  <si>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</si>
  <si>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</si>
  <si>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</si>
  <si>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</si>
  <si>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</si>
  <si>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</si>
  <si>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</si>
  <si>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</si>
  <si>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</si>
  <si>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</si>
  <si>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</si>
  <si>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</si>
  <si>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</si>
  <si>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</si>
  <si>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</si>
  <si>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</si>
  <si>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</si>
  <si>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</si>
  <si>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</si>
  <si>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</si>
  <si>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</si>
  <si>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</si>
  <si>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</si>
  <si>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</si>
  <si>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</si>
  <si>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</si>
  <si>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</si>
  <si>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</si>
  <si>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</si>
  <si>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</si>
  <si>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</si>
  <si>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</si>
  <si>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</si>
  <si>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</si>
  <si>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</si>
  <si>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</si>
  <si>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</si>
  <si>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</si>
  <si>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</si>
  <si>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</si>
  <si>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</si>
  <si>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</si>
  <si>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</si>
  <si>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</si>
  <si>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</si>
  <si>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</si>
  <si>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</si>
  <si>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</si>
  <si>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</si>
  <si>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</si>
  <si>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</si>
  <si>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</si>
  <si>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</si>
  <si>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</si>
  <si>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</si>
  <si>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</si>
  <si>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</si>
  <si>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</si>
  <si>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</si>
  <si>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</si>
  <si>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</si>
  <si>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</si>
  <si>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</si>
  <si>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</si>
  <si>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</si>
  <si>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</si>
  <si>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</si>
  <si>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</si>
  <si>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</si>
  <si>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</si>
  <si>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</si>
  <si>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</si>
  <si>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</si>
  <si>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</si>
  <si>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</si>
  <si>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</si>
  <si>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</si>
  <si>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</si>
  <si>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</si>
  <si>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</si>
  <si>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</si>
  <si>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</si>
  <si>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</si>
  <si>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</si>
  <si>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</si>
  <si>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</si>
  <si>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</si>
  <si>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</si>
  <si>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</si>
  <si>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</si>
  <si>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</si>
  <si>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</si>
  <si>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</si>
  <si>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</si>
  <si>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</si>
  <si>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</si>
  <si>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</si>
  <si>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</si>
  <si>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</si>
  <si>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</si>
  <si>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</si>
  <si>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</si>
  <si>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</si>
  <si>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</si>
  <si>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</si>
  <si>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</si>
  <si>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</si>
  <si>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</si>
  <si>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</si>
  <si>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</si>
  <si>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</si>
  <si>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</si>
  <si>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</si>
  <si>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</si>
  <si>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</si>
  <si>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</si>
  <si>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</si>
  <si>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</si>
  <si>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</si>
  <si>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</si>
  <si>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</si>
  <si>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</si>
  <si>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</si>
  <si>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</si>
  <si>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</si>
  <si>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</si>
  <si>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</si>
  <si>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</si>
  <si>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</si>
  <si>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</si>
  <si>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</si>
  <si>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</si>
  <si>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</si>
  <si>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</si>
  <si>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</si>
  <si>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</si>
  <si>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</si>
  <si>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</si>
  <si>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</si>
  <si>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</si>
  <si>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</si>
  <si>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</si>
  <si>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</si>
  <si>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</si>
  <si>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</si>
  <si>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</si>
  <si>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</si>
  <si>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</si>
  <si>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</si>
  <si>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</si>
  <si>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</si>
  <si>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</si>
  <si>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</si>
  <si>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</si>
  <si>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</si>
  <si>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</si>
  <si>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</si>
  <si>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</si>
  <si>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</si>
  <si>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</si>
  <si>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</si>
  <si>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</si>
  <si>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</si>
  <si>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</si>
  <si>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</si>
  <si>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</si>
  <si>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</si>
  <si>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</si>
  <si>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</si>
  <si>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</si>
  <si>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</si>
  <si>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</si>
  <si>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</si>
  <si>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</si>
  <si>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</si>
  <si>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</si>
  <si>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</si>
  <si>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</si>
  <si>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</si>
  <si>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</si>
  <si>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</si>
  <si>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</si>
  <si>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</si>
  <si>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</si>
  <si>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</si>
  <si>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</si>
  <si>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</si>
  <si>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</si>
  <si>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</si>
  <si>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</si>
  <si>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</si>
  <si>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</si>
  <si>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</si>
  <si>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</si>
  <si>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</si>
  <si>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</si>
  <si>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</si>
  <si>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</si>
  <si>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</si>
  <si>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</si>
  <si>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</si>
  <si>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</si>
  <si>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</si>
  <si>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</si>
  <si>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</si>
  <si>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</si>
  <si>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</si>
  <si>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</si>
  <si>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</si>
  <si>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</si>
  <si>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</si>
  <si>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</si>
  <si>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</si>
  <si>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</si>
  <si>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</si>
  <si>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</si>
  <si>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</si>
  <si>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</si>
  <si>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</si>
  <si>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</si>
  <si>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</si>
  <si>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</si>
  <si>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</si>
  <si>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</si>
  <si>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</si>
  <si>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</si>
  <si>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</si>
  <si>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</si>
  <si>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</si>
  <si>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</si>
  <si>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</si>
  <si>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</si>
  <si>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</si>
  <si>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</si>
  <si>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</si>
  <si>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</si>
  <si>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</si>
  <si>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</si>
  <si>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</si>
  <si>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</si>
  <si>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</si>
  <si>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</si>
  <si>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</si>
  <si>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</si>
  <si>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</si>
  <si>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</si>
  <si>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</si>
  <si>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</si>
  <si>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</si>
  <si>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</si>
  <si>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</si>
  <si>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</si>
  <si>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</si>
  <si>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</si>
  <si>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</si>
  <si>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</si>
  <si>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</si>
  <si>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</si>
  <si>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</si>
  <si>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</si>
  <si>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</si>
  <si>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</si>
  <si>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</si>
  <si>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</si>
  <si>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</si>
  <si>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</si>
  <si>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</si>
  <si>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</si>
  <si>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</si>
  <si>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</si>
  <si>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</si>
  <si>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</si>
  <si>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</si>
  <si>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</si>
  <si>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</si>
  <si>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</si>
  <si>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</si>
  <si>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</si>
  <si>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</si>
  <si>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</si>
  <si>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</si>
  <si>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</si>
  <si>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</si>
  <si>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</si>
  <si>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</si>
  <si>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</si>
  <si>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</si>
  <si>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</si>
  <si>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</si>
  <si>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</si>
  <si>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</si>
  <si>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</si>
  <si>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</si>
  <si>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</si>
  <si>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</si>
  <si>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</si>
  <si>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</si>
  <si>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</si>
  <si>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</si>
  <si>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</si>
  <si>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</si>
  <si>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</si>
  <si>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</si>
  <si>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</si>
  <si>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</si>
  <si>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</si>
  <si>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</si>
  <si>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</si>
  <si>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</si>
  <si>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</si>
  <si>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</si>
  <si>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</si>
  <si>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</si>
  <si>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</si>
  <si>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</si>
  <si>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</si>
  <si>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</si>
  <si>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</si>
  <si>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</si>
  <si>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</si>
  <si>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</si>
  <si>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</si>
  <si>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</si>
  <si>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</si>
  <si>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</si>
  <si>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</si>
  <si>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</si>
  <si>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</si>
  <si>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</si>
  <si>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</si>
  <si>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</si>
  <si>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</si>
  <si>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</si>
  <si>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</si>
  <si>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</si>
  <si>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</si>
  <si>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</si>
  <si>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</si>
  <si>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</si>
  <si>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</si>
  <si>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</si>
  <si>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</si>
  <si>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</si>
  <si>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</si>
  <si>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</si>
  <si>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</si>
  <si>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</si>
  <si>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22427TEHNIČKO VELEUČILIŠTE U ZAGREBU</t>
  </si>
  <si>
    <t>16.09.2021.</t>
  </si>
  <si>
    <t>099/467-2983</t>
  </si>
  <si>
    <t>kristina.peric@tvz.hr</t>
  </si>
  <si>
    <t>Kristina Perić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</si>
</sst>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topLeftCell="A4" workbookViewId="0">
      <selection activeCell="C5" sqref="C5:E5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3502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50477716</v>
      </c>
      <c r="D14" s="161">
        <f>+D15+D16</f>
        <v>52097251</v>
      </c>
      <c r="E14" s="161">
        <f>+E15+E16</f>
        <v>52343077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50476316</v>
      </c>
      <c r="D15" s="164">
        <f>'PLAN PRIHODA I PRIMITAKA '!D67</f>
        <v>52095851</v>
      </c>
      <c r="E15" s="164">
        <f>'PLAN PRIHODA I PRIMITAKA '!D107</f>
        <v>52341677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1400</v>
      </c>
      <c r="D16" s="164">
        <f>'PLAN PRIHODA I PRIMITAKA '!D74</f>
        <v>1400</v>
      </c>
      <c r="E16" s="164">
        <f>'PLAN PRIHODA I PRIMITAKA '!D114</f>
        <v>1400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52652716</v>
      </c>
      <c r="D17" s="168">
        <f>+D18+D19</f>
        <v>53122251</v>
      </c>
      <c r="E17" s="168">
        <f>+E18+E19</f>
        <v>53368077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51350716</v>
      </c>
      <c r="D18" s="170">
        <f>'PLAN RASHODA I IZDATAKA'!D72</f>
        <v>50905251</v>
      </c>
      <c r="E18" s="170">
        <f>'PLAN RASHODA I IZDATAKA'!D92</f>
        <v>51151077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1302000</v>
      </c>
      <c r="D19" s="170">
        <f>'PLAN RASHODA I IZDATAKA'!D80</f>
        <v>2217000</v>
      </c>
      <c r="E19" s="170">
        <f>'PLAN RASHODA I IZDATAKA'!D100</f>
        <v>2217000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-2175000</v>
      </c>
      <c r="D20" s="161">
        <f>+D14-D17</f>
        <v>-1025000</v>
      </c>
      <c r="E20" s="161">
        <f>+E14-E17</f>
        <v>-1025000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5100000</v>
      </c>
      <c r="D23" s="169">
        <f>'PLAN PRIHODA I PRIMITAKA '!D45</f>
        <v>2925000</v>
      </c>
      <c r="E23" s="169">
        <f>'PLAN PRIHODA I PRIMITAKA '!D85</f>
        <v>1900000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-2925000</v>
      </c>
      <c r="D24" s="173">
        <f>'PLAN PRIHODA I PRIMITAKA '!D47</f>
        <v>-1900000</v>
      </c>
      <c r="E24" s="174">
        <f>'PLAN PRIHODA I PRIMITAKA '!D87</f>
        <v>-875000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7" sqref="I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27139815</v>
      </c>
      <c r="H3" s="182">
        <v>27540851</v>
      </c>
      <c r="I3" s="182">
        <v>27540851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800000</v>
      </c>
      <c r="H4" s="182">
        <v>830000</v>
      </c>
      <c r="I4" s="182">
        <v>860000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22225448</v>
      </c>
      <c r="H5" s="182">
        <v>23725000</v>
      </c>
      <c r="I5" s="182">
        <v>23730001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71</v>
      </c>
      <c r="D6" s="136" t="str">
        <f t="shared" si="1"/>
        <v>Prihodi od prodaje ili zamjene nefinancijske imovine i naknade s naslova osiguranja</v>
      </c>
      <c r="E6" s="148">
        <v>721190071</v>
      </c>
      <c r="F6" s="188" t="str">
        <f t="shared" si="2"/>
        <v>Ostali stambeni objekti izvor 71</v>
      </c>
      <c r="G6" s="182">
        <v>1400</v>
      </c>
      <c r="H6" s="182">
        <v>1400</v>
      </c>
      <c r="I6" s="182">
        <v>1400</v>
      </c>
      <c r="K6" s="139" t="str">
        <f t="shared" si="3"/>
        <v>721</v>
      </c>
      <c r="L6" s="139" t="str">
        <f t="shared" si="4"/>
        <v>72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52</v>
      </c>
      <c r="D7" s="136" t="str">
        <f t="shared" si="1"/>
        <v xml:space="preserve">Ostale pomoći i darovnice </v>
      </c>
      <c r="E7" s="148">
        <v>6391</v>
      </c>
      <c r="F7" s="188" t="str">
        <f t="shared" si="2"/>
        <v>Tekući prijenosi između proračunskih korisnika istog proračuna</v>
      </c>
      <c r="G7" s="182">
        <v>311053</v>
      </c>
      <c r="H7" s="182">
        <v>0</v>
      </c>
      <c r="I7" s="182">
        <v>210825</v>
      </c>
      <c r="K7" s="139" t="str">
        <f t="shared" si="3"/>
        <v>639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J9" sqref="J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76</v>
      </c>
      <c r="H3" s="144" t="str">
        <f>IFERROR(VLOOKUP(G3,$X$6:$Y$297,2,FALSE),"")</f>
        <v>REDOVNA DJELATNOST VELEUČILIŠTA I VISOKIH ŠKOLA</v>
      </c>
      <c r="I3" s="182">
        <v>17607979</v>
      </c>
      <c r="J3" s="182">
        <v>17607979</v>
      </c>
      <c r="K3" s="182">
        <v>17607979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76</v>
      </c>
      <c r="H4" s="144" t="str">
        <f t="shared" ref="H4:H67" si="4">IFERROR(VLOOKUP(G4,$X$6:$Y$297,2,FALSE),"")</f>
        <v>REDOVNA DJELATNOST VELEUČILIŠTA I VISOKIH ŠKOLA</v>
      </c>
      <c r="I4" s="182">
        <v>627378</v>
      </c>
      <c r="J4" s="182">
        <v>627378</v>
      </c>
      <c r="K4" s="182">
        <v>627378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76</v>
      </c>
      <c r="H5" s="144" t="str">
        <f t="shared" si="4"/>
        <v>REDOVNA DJELATNOST VELEUČILIŠTA I VISOKIH ŠKOLA</v>
      </c>
      <c r="I5" s="182">
        <v>3157317</v>
      </c>
      <c r="J5" s="182">
        <v>3157317</v>
      </c>
      <c r="K5" s="182">
        <v>3157317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76</v>
      </c>
      <c r="H6" s="144" t="str">
        <f t="shared" si="4"/>
        <v>REDOVNA DJELATNOST VELEUČILIŠTA I VISOKIH ŠKOLA</v>
      </c>
      <c r="I6" s="182">
        <v>400000</v>
      </c>
      <c r="J6" s="182">
        <v>400000</v>
      </c>
      <c r="K6" s="182">
        <v>400000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3211</v>
      </c>
      <c r="F7" s="144" t="str">
        <f t="shared" si="3"/>
        <v>Službena putovanja</v>
      </c>
      <c r="G7" s="183" t="s">
        <v>775</v>
      </c>
      <c r="H7" s="144" t="str">
        <f t="shared" si="4"/>
        <v>PROGRAMSKO FINANCIRANJE JAVNIH VISOKIH UČILIŠTA</v>
      </c>
      <c r="I7" s="182">
        <v>33000</v>
      </c>
      <c r="J7" s="182">
        <v>33000</v>
      </c>
      <c r="K7" s="182">
        <v>33000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775</v>
      </c>
      <c r="H8" s="144" t="str">
        <f t="shared" si="4"/>
        <v>PROGRAMSKO FINANCIRANJE JAVNIH VISOKIH UČILIŠTA</v>
      </c>
      <c r="I8" s="182">
        <v>85000</v>
      </c>
      <c r="J8" s="182">
        <v>85000</v>
      </c>
      <c r="K8" s="182">
        <v>85000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3221</v>
      </c>
      <c r="F9" s="144" t="str">
        <f t="shared" si="3"/>
        <v>Uredski materijal i ostali materijalni rashodi</v>
      </c>
      <c r="G9" s="183" t="s">
        <v>775</v>
      </c>
      <c r="H9" s="144" t="str">
        <f t="shared" si="4"/>
        <v>PROGRAMSKO FINANCIRANJE JAVNIH VISOKIH UČILIŠTA</v>
      </c>
      <c r="I9" s="182">
        <v>350000</v>
      </c>
      <c r="J9" s="182">
        <v>350000</v>
      </c>
      <c r="K9" s="182">
        <v>350000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656166</v>
      </c>
      <c r="J10" s="182">
        <v>750000</v>
      </c>
      <c r="K10" s="182">
        <v>750000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281475</v>
      </c>
      <c r="J11" s="182">
        <v>281475</v>
      </c>
      <c r="K11" s="182">
        <v>281475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3225</v>
      </c>
      <c r="F12" s="144" t="str">
        <f t="shared" si="3"/>
        <v>Sitni inventar i auto gume</v>
      </c>
      <c r="G12" s="183" t="s">
        <v>775</v>
      </c>
      <c r="H12" s="144" t="str">
        <f t="shared" si="4"/>
        <v>PROGRAMSKO FINANCIRANJE JAVNIH VISOKIH UČILIŠTA</v>
      </c>
      <c r="I12" s="182">
        <v>65000</v>
      </c>
      <c r="J12" s="182">
        <v>65000</v>
      </c>
      <c r="K12" s="182">
        <v>65000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775</v>
      </c>
      <c r="H13" s="144" t="str">
        <f t="shared" si="4"/>
        <v>PROGRAMSKO FINANCIRANJE JAVNIH VISOKIH UČILIŠTA</v>
      </c>
      <c r="I13" s="182">
        <v>350000</v>
      </c>
      <c r="J13" s="182">
        <v>350000</v>
      </c>
      <c r="K13" s="182">
        <v>350000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775</v>
      </c>
      <c r="H14" s="144" t="str">
        <f t="shared" si="4"/>
        <v>PROGRAMSKO FINANCIRANJE JAVNIH VISOKIH UČILIŠTA</v>
      </c>
      <c r="I14" s="182">
        <v>700000</v>
      </c>
      <c r="J14" s="182">
        <v>1007202</v>
      </c>
      <c r="K14" s="182">
        <v>1007202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775</v>
      </c>
      <c r="H15" s="144" t="str">
        <f t="shared" si="4"/>
        <v>PROGRAMSKO FINANCIRANJE JAVNIH VISOKIH UČILIŠTA</v>
      </c>
      <c r="I15" s="182">
        <v>90000</v>
      </c>
      <c r="J15" s="182">
        <v>90000</v>
      </c>
      <c r="K15" s="182">
        <v>90000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775</v>
      </c>
      <c r="H16" s="144" t="str">
        <f t="shared" si="4"/>
        <v>PROGRAMSKO FINANCIRANJE JAVNIH VISOKIH UČILIŠTA</v>
      </c>
      <c r="I16" s="182">
        <v>200000</v>
      </c>
      <c r="J16" s="182">
        <v>200000</v>
      </c>
      <c r="K16" s="182">
        <v>200000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775</v>
      </c>
      <c r="H17" s="144" t="str">
        <f t="shared" si="4"/>
        <v>PROGRAMSKO FINANCIRANJE JAVNIH VISOKIH UČILIŠTA</v>
      </c>
      <c r="I17" s="182">
        <v>700000</v>
      </c>
      <c r="J17" s="182">
        <v>700000</v>
      </c>
      <c r="K17" s="182">
        <v>700000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3237</v>
      </c>
      <c r="F18" s="144" t="str">
        <f t="shared" si="3"/>
        <v>Intelektualne i osobne usluge</v>
      </c>
      <c r="G18" s="183" t="s">
        <v>775</v>
      </c>
      <c r="H18" s="144" t="str">
        <f t="shared" si="4"/>
        <v>PROGRAMSKO FINANCIRANJE JAVNIH VISOKIH UČILIŠTA</v>
      </c>
      <c r="I18" s="182">
        <v>337000</v>
      </c>
      <c r="J18" s="182">
        <v>337000</v>
      </c>
      <c r="K18" s="182">
        <v>337000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3238</v>
      </c>
      <c r="F19" s="144" t="str">
        <f t="shared" si="3"/>
        <v>Računalne usluge</v>
      </c>
      <c r="G19" s="183" t="s">
        <v>775</v>
      </c>
      <c r="H19" s="144" t="str">
        <f t="shared" si="4"/>
        <v>PROGRAMSKO FINANCIRANJE JAVNIH VISOKIH UČILIŠTA</v>
      </c>
      <c r="I19" s="182">
        <v>90000</v>
      </c>
      <c r="J19" s="182">
        <v>90000</v>
      </c>
      <c r="K19" s="182">
        <v>90000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3239</v>
      </c>
      <c r="F20" s="144" t="str">
        <f t="shared" si="3"/>
        <v>Ostale usluge</v>
      </c>
      <c r="G20" s="183" t="s">
        <v>775</v>
      </c>
      <c r="H20" s="144" t="str">
        <f t="shared" si="4"/>
        <v>PROGRAMSKO FINANCIRANJE JAVNIH VISOKIH UČILIŠTA</v>
      </c>
      <c r="I20" s="182">
        <v>405000</v>
      </c>
      <c r="J20" s="182">
        <v>405000</v>
      </c>
      <c r="K20" s="182">
        <v>405000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3291</v>
      </c>
      <c r="F21" s="144" t="str">
        <f t="shared" si="3"/>
        <v>Naknade za rad predstavničkih i izvršnih tijela, povjerensta</v>
      </c>
      <c r="G21" s="183" t="s">
        <v>775</v>
      </c>
      <c r="H21" s="144" t="str">
        <f t="shared" si="4"/>
        <v>PROGRAMSKO FINANCIRANJE JAVNIH VISOKIH UČILIŠTA</v>
      </c>
      <c r="I21" s="182">
        <v>67000</v>
      </c>
      <c r="J21" s="182">
        <v>67000</v>
      </c>
      <c r="K21" s="182">
        <v>67000</v>
      </c>
      <c r="M21" s="139" t="str">
        <f t="shared" si="5"/>
        <v>329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3292</v>
      </c>
      <c r="F22" s="144" t="str">
        <f t="shared" si="3"/>
        <v>Premije osiguranja</v>
      </c>
      <c r="G22" s="183" t="s">
        <v>775</v>
      </c>
      <c r="H22" s="144" t="str">
        <f t="shared" si="4"/>
        <v>PROGRAMSKO FINANCIRANJE JAVNIH VISOKIH UČILIŠTA</v>
      </c>
      <c r="I22" s="182">
        <v>6000</v>
      </c>
      <c r="J22" s="182">
        <v>6000</v>
      </c>
      <c r="K22" s="182">
        <v>6000</v>
      </c>
      <c r="M22" s="139" t="str">
        <f t="shared" si="5"/>
        <v>329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3294</v>
      </c>
      <c r="F23" s="144" t="str">
        <f t="shared" si="3"/>
        <v>Članarine i norme</v>
      </c>
      <c r="G23" s="183" t="s">
        <v>775</v>
      </c>
      <c r="H23" s="144" t="str">
        <f t="shared" si="4"/>
        <v>PROGRAMSKO FINANCIRANJE JAVNIH VISOKIH UČILIŠTA</v>
      </c>
      <c r="I23" s="182">
        <v>35000</v>
      </c>
      <c r="J23" s="182">
        <v>35000</v>
      </c>
      <c r="K23" s="182">
        <v>35000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3295</v>
      </c>
      <c r="F24" s="144" t="str">
        <f t="shared" si="3"/>
        <v>Pristojbe i naknade</v>
      </c>
      <c r="G24" s="183" t="s">
        <v>775</v>
      </c>
      <c r="H24" s="144" t="str">
        <f t="shared" si="4"/>
        <v>PROGRAMSKO FINANCIRANJE JAVNIH VISOKIH UČILIŠTA</v>
      </c>
      <c r="I24" s="182">
        <v>105000</v>
      </c>
      <c r="J24" s="182">
        <v>105000</v>
      </c>
      <c r="K24" s="182">
        <v>105000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3299</v>
      </c>
      <c r="F25" s="144" t="str">
        <f t="shared" si="3"/>
        <v>Ostali nespomenuti rashodi poslovanja</v>
      </c>
      <c r="G25" s="183" t="s">
        <v>775</v>
      </c>
      <c r="H25" s="144" t="str">
        <f t="shared" si="4"/>
        <v>PROGRAMSKO FINANCIRANJE JAVNIH VISOKIH UČILIŠTA</v>
      </c>
      <c r="I25" s="182">
        <v>85000</v>
      </c>
      <c r="J25" s="182">
        <v>85000</v>
      </c>
      <c r="K25" s="182">
        <v>85000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3431</v>
      </c>
      <c r="F26" s="144" t="str">
        <f t="shared" si="3"/>
        <v>Bankarske usluge i usluge platnog prometa</v>
      </c>
      <c r="G26" s="183" t="s">
        <v>775</v>
      </c>
      <c r="H26" s="144" t="str">
        <f t="shared" si="4"/>
        <v>PROGRAMSKO FINANCIRANJE JAVNIH VISOKIH UČILIŠTA</v>
      </c>
      <c r="I26" s="182">
        <v>19000</v>
      </c>
      <c r="J26" s="182">
        <v>19000</v>
      </c>
      <c r="K26" s="182">
        <v>19000</v>
      </c>
      <c r="M26" s="139" t="str">
        <f t="shared" si="5"/>
        <v>343</v>
      </c>
      <c r="N26" s="139" t="str">
        <f t="shared" si="6"/>
        <v>34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3433</v>
      </c>
      <c r="F27" s="144" t="str">
        <f t="shared" si="3"/>
        <v>Zatezne kamate</v>
      </c>
      <c r="G27" s="183" t="s">
        <v>775</v>
      </c>
      <c r="H27" s="144" t="str">
        <f t="shared" si="4"/>
        <v>PROGRAMSKO FINANCIRANJE JAVNIH VISOKIH UČILIŠTA</v>
      </c>
      <c r="I27" s="182">
        <v>500</v>
      </c>
      <c r="J27" s="182">
        <v>500</v>
      </c>
      <c r="K27" s="182">
        <v>500</v>
      </c>
      <c r="M27" s="139" t="str">
        <f t="shared" si="5"/>
        <v>343</v>
      </c>
      <c r="N27" s="139" t="str">
        <f t="shared" si="6"/>
        <v>34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4221</v>
      </c>
      <c r="F28" s="144" t="str">
        <f t="shared" si="3"/>
        <v>Uredska oprema i namještaj</v>
      </c>
      <c r="G28" s="183" t="s">
        <v>775</v>
      </c>
      <c r="H28" s="144" t="str">
        <f t="shared" si="4"/>
        <v>PROGRAMSKO FINANCIRANJE JAVNIH VISOKIH UČILIŠTA</v>
      </c>
      <c r="I28" s="182">
        <v>350000</v>
      </c>
      <c r="J28" s="182">
        <v>350000</v>
      </c>
      <c r="K28" s="182">
        <v>350000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4223</v>
      </c>
      <c r="F29" s="144" t="str">
        <f t="shared" si="3"/>
        <v>Oprema za održavanje i zaštitu</v>
      </c>
      <c r="G29" s="183" t="s">
        <v>775</v>
      </c>
      <c r="H29" s="144" t="str">
        <f t="shared" si="4"/>
        <v>PROGRAMSKO FINANCIRANJE JAVNIH VISOKIH UČILIŠTA</v>
      </c>
      <c r="I29" s="182">
        <v>137000</v>
      </c>
      <c r="J29" s="182">
        <v>137000</v>
      </c>
      <c r="K29" s="182">
        <v>137000</v>
      </c>
      <c r="M29" s="139" t="str">
        <f t="shared" si="5"/>
        <v>422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4224</v>
      </c>
      <c r="F30" s="144" t="str">
        <f t="shared" si="3"/>
        <v>Medicinska i laboratorijska oprema</v>
      </c>
      <c r="G30" s="183" t="s">
        <v>775</v>
      </c>
      <c r="H30" s="144" t="str">
        <f t="shared" si="4"/>
        <v>PROGRAMSKO FINANCIRANJE JAVNIH VISOKIH UČILIŠTA</v>
      </c>
      <c r="I30" s="182">
        <v>200000</v>
      </c>
      <c r="J30" s="182">
        <v>200000</v>
      </c>
      <c r="K30" s="182">
        <v>200000</v>
      </c>
      <c r="M30" s="139" t="str">
        <f t="shared" si="5"/>
        <v>422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3111</v>
      </c>
      <c r="F31" s="144" t="str">
        <f t="shared" si="3"/>
        <v>Plaće za redovan rad</v>
      </c>
      <c r="G31" s="183" t="s">
        <v>191</v>
      </c>
      <c r="H31" s="144" t="str">
        <f t="shared" si="4"/>
        <v>REDOVNA DJELATNOST VELEUČILIŠTA I VISOKIH ŠKOLA (IZ EVIDENCIJSKIH PRIHODA)</v>
      </c>
      <c r="I31" s="182">
        <v>600000</v>
      </c>
      <c r="J31" s="182">
        <v>600000</v>
      </c>
      <c r="K31" s="182">
        <v>600000</v>
      </c>
      <c r="M31" s="139" t="str">
        <f t="shared" si="5"/>
        <v>311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3132</v>
      </c>
      <c r="F32" s="144" t="str">
        <f t="shared" si="3"/>
        <v>Doprinosi za obvezno zdravstveno osiguranje</v>
      </c>
      <c r="G32" s="183" t="s">
        <v>191</v>
      </c>
      <c r="H32" s="144" t="str">
        <f t="shared" si="4"/>
        <v>REDOVNA DJELATNOST VELEUČILIŠTA I VISOKIH ŠKOLA (IZ EVIDENCIJSKIH PRIHODA)</v>
      </c>
      <c r="I32" s="182">
        <v>90000</v>
      </c>
      <c r="J32" s="182">
        <v>90000</v>
      </c>
      <c r="K32" s="182">
        <v>90000</v>
      </c>
      <c r="M32" s="139" t="str">
        <f t="shared" si="5"/>
        <v>313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3211</v>
      </c>
      <c r="F33" s="144" t="str">
        <f t="shared" si="3"/>
        <v>Službena putovanja</v>
      </c>
      <c r="G33" s="183" t="s">
        <v>191</v>
      </c>
      <c r="H33" s="144" t="str">
        <f t="shared" si="4"/>
        <v>REDOVNA DJELATNOST VELEUČILIŠTA I VISOKIH ŠKOLA (IZ EVIDENCIJSKIH PRIHODA)</v>
      </c>
      <c r="I33" s="182">
        <v>15000</v>
      </c>
      <c r="J33" s="182">
        <v>25000</v>
      </c>
      <c r="K33" s="182">
        <v>35000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3214</v>
      </c>
      <c r="F34" s="144" t="str">
        <f t="shared" si="3"/>
        <v>Ostale naknade troškova zaposlenima</v>
      </c>
      <c r="G34" s="183" t="s">
        <v>191</v>
      </c>
      <c r="H34" s="144" t="str">
        <f t="shared" si="4"/>
        <v>REDOVNA DJELATNOST VELEUČILIŠTA I VISOKIH ŠKOLA (IZ EVIDENCIJSKIH PRIHODA)</v>
      </c>
      <c r="I34" s="182">
        <v>20000</v>
      </c>
      <c r="J34" s="182">
        <v>20000</v>
      </c>
      <c r="K34" s="182">
        <v>20000</v>
      </c>
      <c r="M34" s="139" t="str">
        <f t="shared" si="5"/>
        <v>321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3221</v>
      </c>
      <c r="F35" s="144" t="str">
        <f t="shared" si="3"/>
        <v>Uredski materijal i ostali materijalni rashodi</v>
      </c>
      <c r="G35" s="183" t="s">
        <v>191</v>
      </c>
      <c r="H35" s="144" t="str">
        <f t="shared" si="4"/>
        <v>REDOVNA DJELATNOST VELEUČILIŠTA I VISOKIH ŠKOLA (IZ EVIDENCIJSKIH PRIHODA)</v>
      </c>
      <c r="I35" s="182">
        <v>50000</v>
      </c>
      <c r="J35" s="182">
        <v>60000</v>
      </c>
      <c r="K35" s="182">
        <v>70000</v>
      </c>
      <c r="M35" s="139" t="str">
        <f t="shared" si="5"/>
        <v>322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3224</v>
      </c>
      <c r="F36" s="144" t="str">
        <f t="shared" si="3"/>
        <v>Materijal i dijelovi za tekuće i investicijsko održavanje</v>
      </c>
      <c r="G36" s="183" t="s">
        <v>191</v>
      </c>
      <c r="H36" s="144" t="str">
        <f t="shared" si="4"/>
        <v>REDOVNA DJELATNOST VELEUČILIŠTA I VISOKIH ŠKOLA (IZ EVIDENCIJSKIH PRIHODA)</v>
      </c>
      <c r="I36" s="182">
        <v>10000</v>
      </c>
      <c r="J36" s="182">
        <v>20000</v>
      </c>
      <c r="K36" s="182">
        <v>20000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3293</v>
      </c>
      <c r="F37" s="144" t="str">
        <f t="shared" si="3"/>
        <v>Reprezentacija</v>
      </c>
      <c r="G37" s="183" t="s">
        <v>191</v>
      </c>
      <c r="H37" s="144" t="str">
        <f t="shared" si="4"/>
        <v>REDOVNA DJELATNOST VELEUČILIŠTA I VISOKIH ŠKOLA (IZ EVIDENCIJSKIH PRIHODA)</v>
      </c>
      <c r="I37" s="182">
        <v>15000</v>
      </c>
      <c r="J37" s="182">
        <v>15000</v>
      </c>
      <c r="K37" s="182">
        <v>25000</v>
      </c>
      <c r="M37" s="139" t="str">
        <f t="shared" si="5"/>
        <v>329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3111</v>
      </c>
      <c r="F38" s="144" t="str">
        <f t="shared" si="3"/>
        <v>Plaće za redovan rad</v>
      </c>
      <c r="G38" s="183" t="s">
        <v>191</v>
      </c>
      <c r="H38" s="144" t="str">
        <f t="shared" si="4"/>
        <v>REDOVNA DJELATNOST VELEUČILIŠTA I VISOKIH ŠKOLA (IZ EVIDENCIJSKIH PRIHODA)</v>
      </c>
      <c r="I38" s="182">
        <v>10000000</v>
      </c>
      <c r="J38" s="182">
        <v>10030000</v>
      </c>
      <c r="K38" s="182">
        <v>10060000</v>
      </c>
      <c r="M38" s="139" t="str">
        <f t="shared" si="5"/>
        <v>311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3132</v>
      </c>
      <c r="F39" s="144" t="str">
        <f t="shared" si="3"/>
        <v>Doprinosi za obvezno zdravstveno osiguranje</v>
      </c>
      <c r="G39" s="183" t="s">
        <v>191</v>
      </c>
      <c r="H39" s="144" t="str">
        <f t="shared" si="4"/>
        <v>REDOVNA DJELATNOST VELEUČILIŠTA I VISOKIH ŠKOLA (IZ EVIDENCIJSKIH PRIHODA)</v>
      </c>
      <c r="I39" s="182">
        <v>1500000</v>
      </c>
      <c r="J39" s="182">
        <v>1504950</v>
      </c>
      <c r="K39" s="182">
        <v>1508000</v>
      </c>
      <c r="M39" s="139" t="str">
        <f t="shared" si="5"/>
        <v>313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3212</v>
      </c>
      <c r="F40" s="144" t="str">
        <f t="shared" si="3"/>
        <v>Naknade za prijevoz, za rad na terenu i odvojeni život</v>
      </c>
      <c r="G40" s="183" t="s">
        <v>191</v>
      </c>
      <c r="H40" s="144" t="str">
        <f t="shared" si="4"/>
        <v>REDOVNA DJELATNOST VELEUČILIŠTA I VISOKIH ŠKOLA (IZ EVIDENCIJSKIH PRIHODA)</v>
      </c>
      <c r="I40" s="182">
        <v>160000</v>
      </c>
      <c r="J40" s="182">
        <v>163000</v>
      </c>
      <c r="K40" s="182">
        <v>163000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3231</v>
      </c>
      <c r="F41" s="144" t="str">
        <f t="shared" si="3"/>
        <v>Usluge telefona, pošte i prijevoza</v>
      </c>
      <c r="G41" s="183" t="s">
        <v>191</v>
      </c>
      <c r="H41" s="144" t="str">
        <f t="shared" si="4"/>
        <v>REDOVNA DJELATNOST VELEUČILIŠTA I VISOKIH ŠKOLA (IZ EVIDENCIJSKIH PRIHODA)</v>
      </c>
      <c r="I41" s="182">
        <v>200000</v>
      </c>
      <c r="J41" s="182">
        <v>300000</v>
      </c>
      <c r="K41" s="182">
        <v>290000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3232</v>
      </c>
      <c r="F42" s="144" t="str">
        <f t="shared" si="3"/>
        <v>Usluge tekućeg i investicijskog održavanja</v>
      </c>
      <c r="G42" s="183" t="s">
        <v>191</v>
      </c>
      <c r="H42" s="144" t="str">
        <f t="shared" si="4"/>
        <v>REDOVNA DJELATNOST VELEUČILIŠTA I VISOKIH ŠKOLA (IZ EVIDENCIJSKIH PRIHODA)</v>
      </c>
      <c r="I42" s="182">
        <v>7000000</v>
      </c>
      <c r="J42" s="182">
        <v>2025000</v>
      </c>
      <c r="K42" s="182">
        <v>2030001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3235</v>
      </c>
      <c r="F43" s="144" t="str">
        <f t="shared" si="3"/>
        <v>Zakupnine i najamnine</v>
      </c>
      <c r="G43" s="183" t="s">
        <v>191</v>
      </c>
      <c r="H43" s="144" t="str">
        <f t="shared" si="4"/>
        <v>REDOVNA DJELATNOST VELEUČILIŠTA I VISOKIH ŠKOLA (IZ EVIDENCIJSKIH PRIHODA)</v>
      </c>
      <c r="I43" s="182">
        <v>1200000</v>
      </c>
      <c r="J43" s="182">
        <v>1500000</v>
      </c>
      <c r="K43" s="182">
        <v>1500000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3237</v>
      </c>
      <c r="F44" s="144" t="str">
        <f t="shared" si="3"/>
        <v>Intelektualne i osobne usluge</v>
      </c>
      <c r="G44" s="183" t="s">
        <v>191</v>
      </c>
      <c r="H44" s="144" t="str">
        <f t="shared" si="4"/>
        <v>REDOVNA DJELATNOST VELEUČILIŠTA I VISOKIH ŠKOLA (IZ EVIDENCIJSKIH PRIHODA)</v>
      </c>
      <c r="I44" s="182">
        <v>3425448</v>
      </c>
      <c r="J44" s="182">
        <v>6777050</v>
      </c>
      <c r="K44" s="182">
        <v>6777050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3239</v>
      </c>
      <c r="F45" s="144" t="str">
        <f t="shared" si="3"/>
        <v>Ostale usluge</v>
      </c>
      <c r="G45" s="183" t="s">
        <v>191</v>
      </c>
      <c r="H45" s="144" t="str">
        <f t="shared" si="4"/>
        <v>REDOVNA DJELATNOST VELEUČILIŠTA I VISOKIH ŠKOLA (IZ EVIDENCIJSKIH PRIHODA)</v>
      </c>
      <c r="I45" s="182">
        <v>200000</v>
      </c>
      <c r="J45" s="182">
        <v>700000</v>
      </c>
      <c r="K45" s="182">
        <v>676950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3721</v>
      </c>
      <c r="F46" s="144" t="str">
        <f t="shared" si="3"/>
        <v>Naknade građanima i kućanstvima u novcu</v>
      </c>
      <c r="G46" s="183" t="s">
        <v>191</v>
      </c>
      <c r="H46" s="144" t="str">
        <f t="shared" si="4"/>
        <v>REDOVNA DJELATNOST VELEUČILIŠTA I VISOKIH ŠKOLA (IZ EVIDENCIJSKIH PRIHODA)</v>
      </c>
      <c r="I46" s="182">
        <v>100000</v>
      </c>
      <c r="J46" s="182">
        <v>220000</v>
      </c>
      <c r="K46" s="182">
        <v>220000</v>
      </c>
      <c r="M46" s="139" t="str">
        <f t="shared" si="5"/>
        <v>372</v>
      </c>
      <c r="N46" s="139" t="str">
        <f t="shared" si="6"/>
        <v>37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4221</v>
      </c>
      <c r="F47" s="144" t="str">
        <f t="shared" si="3"/>
        <v>Uredska oprema i namještaj</v>
      </c>
      <c r="G47" s="183" t="s">
        <v>191</v>
      </c>
      <c r="H47" s="144" t="str">
        <f t="shared" si="4"/>
        <v>REDOVNA DJELATNOST VELEUČILIŠTA I VISOKIH ŠKOLA (IZ EVIDENCIJSKIH PRIHODA)</v>
      </c>
      <c r="I47" s="182">
        <v>600000</v>
      </c>
      <c r="J47" s="182">
        <v>1500000</v>
      </c>
      <c r="K47" s="182">
        <v>1500000</v>
      </c>
      <c r="M47" s="139" t="str">
        <f t="shared" si="5"/>
        <v>422</v>
      </c>
      <c r="N47" s="139" t="str">
        <f t="shared" si="6"/>
        <v>42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4225</v>
      </c>
      <c r="F48" s="144" t="str">
        <f t="shared" si="3"/>
        <v>Instrumenti, uređaji i strojevi</v>
      </c>
      <c r="G48" s="183" t="s">
        <v>191</v>
      </c>
      <c r="H48" s="144" t="str">
        <f t="shared" si="4"/>
        <v>REDOVNA DJELATNOST VELEUČILIŠTA I VISOKIH ŠKOLA (IZ EVIDENCIJSKIH PRIHODA)</v>
      </c>
      <c r="I48" s="182">
        <v>15000</v>
      </c>
      <c r="J48" s="182">
        <v>30000</v>
      </c>
      <c r="K48" s="182">
        <v>30000</v>
      </c>
      <c r="M48" s="139" t="str">
        <f t="shared" si="5"/>
        <v>422</v>
      </c>
      <c r="N48" s="139" t="str">
        <f t="shared" si="6"/>
        <v>42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52</v>
      </c>
      <c r="D49" s="144" t="str">
        <f t="shared" si="2"/>
        <v>Ostale pomoći</v>
      </c>
      <c r="E49" s="149">
        <v>3211</v>
      </c>
      <c r="F49" s="144" t="str">
        <f t="shared" si="3"/>
        <v>Službena putovanja</v>
      </c>
      <c r="G49" s="183" t="s">
        <v>191</v>
      </c>
      <c r="H49" s="144" t="str">
        <f t="shared" si="4"/>
        <v>REDOVNA DJELATNOST VELEUČILIŠTA I VISOKIH ŠKOLA (IZ EVIDENCIJSKIH PRIHODA)</v>
      </c>
      <c r="I49" s="182">
        <v>311053</v>
      </c>
      <c r="J49" s="182">
        <v>0</v>
      </c>
      <c r="K49" s="182">
        <v>210825</v>
      </c>
      <c r="M49" s="139" t="str">
        <f t="shared" si="5"/>
        <v>321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71</v>
      </c>
      <c r="D50" s="144" t="str">
        <f t="shared" si="2"/>
        <v>Prihodi od nefin. imovine i nadoknade štete s osnova osig.</v>
      </c>
      <c r="E50" s="149">
        <v>3232</v>
      </c>
      <c r="F50" s="144" t="str">
        <f t="shared" si="3"/>
        <v>Usluge tekućeg i investicijskog održavanja</v>
      </c>
      <c r="G50" s="183" t="s">
        <v>191</v>
      </c>
      <c r="H50" s="144" t="str">
        <f t="shared" si="4"/>
        <v>REDOVNA DJELATNOST VELEUČILIŠTA I VISOKIH ŠKOLA (IZ EVIDENCIJSKIH PRIHODA)</v>
      </c>
      <c r="I50" s="182">
        <v>1400</v>
      </c>
      <c r="J50" s="182">
        <v>1400</v>
      </c>
      <c r="K50" s="182">
        <v>1400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488" sqref="A488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5100000</v>
      </c>
      <c r="E5" s="3"/>
      <c r="F5" s="3"/>
      <c r="G5" s="3"/>
      <c r="H5" s="3"/>
      <c r="I5" s="3">
        <v>5100000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50477716</v>
      </c>
      <c r="E6" s="14">
        <f>+E27+E34</f>
        <v>27139815</v>
      </c>
      <c r="F6" s="14">
        <f t="shared" ref="F6:V6" si="1">+F27+F34</f>
        <v>0</v>
      </c>
      <c r="G6" s="14">
        <f t="shared" si="1"/>
        <v>800000</v>
      </c>
      <c r="H6" s="14">
        <f>+H27+H34</f>
        <v>0</v>
      </c>
      <c r="I6" s="14">
        <f t="shared" ref="I6" si="2">+I27+I34</f>
        <v>22225448</v>
      </c>
      <c r="J6" s="14">
        <f t="shared" si="1"/>
        <v>0</v>
      </c>
      <c r="K6" s="14">
        <f t="shared" si="1"/>
        <v>311053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1400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-2925000</v>
      </c>
      <c r="E7" s="259"/>
      <c r="F7" s="259"/>
      <c r="G7" s="259"/>
      <c r="H7" s="259"/>
      <c r="I7" s="259">
        <v>-2925000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52652716</v>
      </c>
      <c r="E8" s="14">
        <f>+E5+E6+E7</f>
        <v>27139815</v>
      </c>
      <c r="F8" s="14">
        <f t="shared" ref="F8:V8" si="3">+F5+F6+F7</f>
        <v>0</v>
      </c>
      <c r="G8" s="14">
        <f t="shared" si="3"/>
        <v>800000</v>
      </c>
      <c r="H8" s="14">
        <f>+H5+H6+H7</f>
        <v>0</v>
      </c>
      <c r="I8" s="14">
        <f t="shared" ref="I8" si="4">+I5+I6+I7</f>
        <v>24400448</v>
      </c>
      <c r="J8" s="14">
        <f t="shared" si="3"/>
        <v>0</v>
      </c>
      <c r="K8" s="14">
        <f t="shared" si="3"/>
        <v>311053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1400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52652716</v>
      </c>
      <c r="E9" s="134">
        <f>+'PLAN RASHODA I IZDATAKA'!E3</f>
        <v>27139815</v>
      </c>
      <c r="F9" s="134">
        <f>+'PLAN RASHODA I IZDATAKA'!F3</f>
        <v>0</v>
      </c>
      <c r="G9" s="134">
        <f>+'PLAN RASHODA I IZDATAKA'!G3</f>
        <v>800000</v>
      </c>
      <c r="H9" s="134">
        <f>+'PLAN RASHODA I IZDATAKA'!H3</f>
        <v>0</v>
      </c>
      <c r="I9" s="134">
        <f>+'PLAN RASHODA I IZDATAKA'!I3</f>
        <v>24400448</v>
      </c>
      <c r="J9" s="134">
        <f>+'PLAN RASHODA I IZDATAKA'!J3</f>
        <v>0</v>
      </c>
      <c r="K9" s="134">
        <f>+'PLAN RASHODA I IZDATAKA'!K3</f>
        <v>311053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1400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311053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311053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22225448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22225448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800000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800000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27139815</v>
      </c>
      <c r="E24" s="186">
        <f>SUMIFS('Plan prihoda za unos u SAP'!$G$3:$G$501,'Plan prihoda za unos u SAP'!$C$3:$C$501,"=11",'Plan prihoda za unos u SAP'!$K$3:$K$501,"=671")</f>
        <v>27139815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50476316</v>
      </c>
      <c r="E27" s="4">
        <f>SUM(E11:E26)</f>
        <v>27139815</v>
      </c>
      <c r="F27" s="4">
        <f t="shared" ref="F27:W27" si="7">SUM(F11:F26)</f>
        <v>0</v>
      </c>
      <c r="G27" s="4">
        <f t="shared" si="7"/>
        <v>800000</v>
      </c>
      <c r="H27" s="4">
        <f t="shared" si="7"/>
        <v>0</v>
      </c>
      <c r="I27" s="4">
        <f t="shared" si="7"/>
        <v>22225448</v>
      </c>
      <c r="J27" s="4">
        <f t="shared" si="7"/>
        <v>0</v>
      </c>
      <c r="K27" s="4">
        <f t="shared" si="7"/>
        <v>311053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1400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1400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1400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1400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50477716</v>
      </c>
      <c r="E41" s="71">
        <f>+E40+E34+E27</f>
        <v>27139815</v>
      </c>
      <c r="F41" s="71">
        <f>+F40+F34+F27</f>
        <v>0</v>
      </c>
      <c r="G41" s="71">
        <f t="shared" ref="G41:W41" si="11">+G40+G34+G27</f>
        <v>800000</v>
      </c>
      <c r="H41" s="71">
        <f t="shared" si="11"/>
        <v>0</v>
      </c>
      <c r="I41" s="71">
        <f t="shared" si="11"/>
        <v>22225448</v>
      </c>
      <c r="J41" s="71">
        <f t="shared" si="11"/>
        <v>0</v>
      </c>
      <c r="K41" s="71">
        <f t="shared" si="11"/>
        <v>311053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1400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2925000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2925000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52097251</v>
      </c>
      <c r="E46" s="14">
        <f t="shared" ref="E46:W46" si="14">+E67+E74</f>
        <v>27540851</v>
      </c>
      <c r="F46" s="14">
        <f t="shared" si="14"/>
        <v>0</v>
      </c>
      <c r="G46" s="14">
        <f t="shared" si="14"/>
        <v>830000</v>
      </c>
      <c r="H46" s="14">
        <f>+H67+H74</f>
        <v>0</v>
      </c>
      <c r="I46" s="14">
        <f t="shared" si="14"/>
        <v>23725000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1400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-1900000</v>
      </c>
      <c r="E47" s="113"/>
      <c r="F47" s="113"/>
      <c r="G47" s="113"/>
      <c r="H47" s="113"/>
      <c r="I47" s="113">
        <v>-1900000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53122251</v>
      </c>
      <c r="E48" s="14">
        <f>+E45+E46+E47</f>
        <v>27540851</v>
      </c>
      <c r="F48" s="14">
        <f t="shared" ref="F48:W48" si="15">+F45+F46+F47</f>
        <v>0</v>
      </c>
      <c r="G48" s="14">
        <f t="shared" si="15"/>
        <v>830000</v>
      </c>
      <c r="H48" s="14">
        <f>+H45+H46+H47</f>
        <v>0</v>
      </c>
      <c r="I48" s="14">
        <f t="shared" si="15"/>
        <v>24750000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1400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53122251</v>
      </c>
      <c r="E49" s="134">
        <f>+'PLAN RASHODA I IZDATAKA'!E71</f>
        <v>27540851</v>
      </c>
      <c r="F49" s="134">
        <f>+'PLAN RASHODA I IZDATAKA'!F71</f>
        <v>0</v>
      </c>
      <c r="G49" s="134">
        <f>+'PLAN RASHODA I IZDATAKA'!G71</f>
        <v>830000</v>
      </c>
      <c r="H49" s="134">
        <f>+'PLAN RASHODA I IZDATAKA'!H71</f>
        <v>0</v>
      </c>
      <c r="I49" s="134">
        <f>+'PLAN RASHODA I IZDATAKA'!I71</f>
        <v>24750000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1400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23725000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23725000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830000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830000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27540851</v>
      </c>
      <c r="E64" s="186">
        <f>SUMIFS('Plan prihoda za unos u SAP'!$H$3:$H$501,'Plan prihoda za unos u SAP'!$C$3:$C$501,"=11",'Plan prihoda za unos u SAP'!$K$3:$K$501,"=671")</f>
        <v>27540851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52095851</v>
      </c>
      <c r="E67" s="4">
        <f>SUM(E51:E66)</f>
        <v>27540851</v>
      </c>
      <c r="F67" s="4">
        <f t="shared" ref="F67:W67" si="17">SUM(F51:F66)</f>
        <v>0</v>
      </c>
      <c r="G67" s="4">
        <f t="shared" si="17"/>
        <v>830000</v>
      </c>
      <c r="H67" s="4">
        <f t="shared" si="17"/>
        <v>0</v>
      </c>
      <c r="I67" s="4">
        <f t="shared" si="17"/>
        <v>23725000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1400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1400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1400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1400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52097251</v>
      </c>
      <c r="E81" s="71">
        <f>+E80+E74+E67</f>
        <v>27540851</v>
      </c>
      <c r="F81" s="71">
        <f>+F80+F74+F67</f>
        <v>0</v>
      </c>
      <c r="G81" s="71">
        <f t="shared" ref="G81:W81" si="21">+G80+G74+G67</f>
        <v>830000</v>
      </c>
      <c r="H81" s="71">
        <f t="shared" si="21"/>
        <v>0</v>
      </c>
      <c r="I81" s="71">
        <f t="shared" si="21"/>
        <v>23725000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1400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1900000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1900000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52343077</v>
      </c>
      <c r="E86" s="14">
        <f t="shared" ref="E86:W86" si="24">+E107+E114</f>
        <v>27540851</v>
      </c>
      <c r="F86" s="14">
        <f t="shared" si="24"/>
        <v>0</v>
      </c>
      <c r="G86" s="14">
        <f t="shared" si="24"/>
        <v>860000</v>
      </c>
      <c r="H86" s="14">
        <f>+H107+H114</f>
        <v>0</v>
      </c>
      <c r="I86" s="14">
        <f t="shared" si="24"/>
        <v>23730001</v>
      </c>
      <c r="J86" s="14">
        <f t="shared" si="24"/>
        <v>0</v>
      </c>
      <c r="K86" s="14">
        <f t="shared" si="24"/>
        <v>210825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1400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-875000</v>
      </c>
      <c r="E87" s="113"/>
      <c r="F87" s="113"/>
      <c r="G87" s="113"/>
      <c r="H87" s="113"/>
      <c r="I87" s="113">
        <v>-875000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53368077</v>
      </c>
      <c r="E88" s="14">
        <f>+E85+E86+E87</f>
        <v>27540851</v>
      </c>
      <c r="F88" s="14">
        <f t="shared" ref="F88:W88" si="25">+F85+F86+F87</f>
        <v>0</v>
      </c>
      <c r="G88" s="14">
        <f t="shared" si="25"/>
        <v>860000</v>
      </c>
      <c r="H88" s="14">
        <f>+H85+H86+H87</f>
        <v>0</v>
      </c>
      <c r="I88" s="14">
        <f t="shared" si="25"/>
        <v>24755001</v>
      </c>
      <c r="J88" s="14">
        <f t="shared" si="25"/>
        <v>0</v>
      </c>
      <c r="K88" s="14">
        <f t="shared" si="25"/>
        <v>210825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1400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53368077</v>
      </c>
      <c r="E89" s="134">
        <f>+'PLAN RASHODA I IZDATAKA'!E91</f>
        <v>27540851</v>
      </c>
      <c r="F89" s="134">
        <f>+'PLAN RASHODA I IZDATAKA'!F91</f>
        <v>0</v>
      </c>
      <c r="G89" s="134">
        <f>+'PLAN RASHODA I IZDATAKA'!G91</f>
        <v>860000</v>
      </c>
      <c r="H89" s="134">
        <f>+'PLAN RASHODA I IZDATAKA'!H91</f>
        <v>0</v>
      </c>
      <c r="I89" s="134">
        <f>+'PLAN RASHODA I IZDATAKA'!I91</f>
        <v>24755001</v>
      </c>
      <c r="J89" s="134">
        <f>+'PLAN RASHODA I IZDATAKA'!J91</f>
        <v>0</v>
      </c>
      <c r="K89" s="134">
        <f>+'PLAN RASHODA I IZDATAKA'!K91</f>
        <v>210825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1400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210825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210825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23730001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23730001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860000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860000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27540851</v>
      </c>
      <c r="E104" s="186">
        <f>SUMIFS('Plan prihoda za unos u SAP'!$I$3:$I$501,'Plan prihoda za unos u SAP'!$C$3:$C$501,"=11",'Plan prihoda za unos u SAP'!$K$3:$K$501,"=671")</f>
        <v>27540851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52341677</v>
      </c>
      <c r="E107" s="4">
        <f>SUM(E91:E106)</f>
        <v>27540851</v>
      </c>
      <c r="F107" s="4">
        <f t="shared" ref="F107:W107" si="27">SUM(F91:F106)</f>
        <v>0</v>
      </c>
      <c r="G107" s="4">
        <f t="shared" si="27"/>
        <v>860000</v>
      </c>
      <c r="H107" s="4">
        <f t="shared" si="27"/>
        <v>0</v>
      </c>
      <c r="I107" s="4">
        <f t="shared" si="27"/>
        <v>23730001</v>
      </c>
      <c r="J107" s="4">
        <f t="shared" si="27"/>
        <v>0</v>
      </c>
      <c r="K107" s="4">
        <f t="shared" si="27"/>
        <v>210825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1400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1400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1400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1400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52343077</v>
      </c>
      <c r="E121" s="71">
        <f>+E120+E114+E107</f>
        <v>27540851</v>
      </c>
      <c r="F121" s="71">
        <f>+F120+F114+F107</f>
        <v>0</v>
      </c>
      <c r="G121" s="71">
        <f t="shared" ref="G121:W121" si="31">+G120+G114+G107</f>
        <v>860000</v>
      </c>
      <c r="H121" s="71">
        <f t="shared" si="31"/>
        <v>0</v>
      </c>
      <c r="I121" s="71">
        <f t="shared" si="31"/>
        <v>23730001</v>
      </c>
      <c r="J121" s="71">
        <f t="shared" si="31"/>
        <v>0</v>
      </c>
      <c r="K121" s="71">
        <f t="shared" si="31"/>
        <v>210825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1400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52652716</v>
      </c>
      <c r="E3" s="121">
        <f t="shared" ref="E3:W3" si="1">E4+E38+E58</f>
        <v>27139815</v>
      </c>
      <c r="F3" s="121">
        <f t="shared" si="1"/>
        <v>0</v>
      </c>
      <c r="G3" s="121">
        <f t="shared" si="1"/>
        <v>800000</v>
      </c>
      <c r="H3" s="121">
        <f>H4+H38+H58</f>
        <v>0</v>
      </c>
      <c r="I3" s="121">
        <f t="shared" si="1"/>
        <v>24400448</v>
      </c>
      <c r="J3" s="121">
        <f t="shared" si="1"/>
        <v>0</v>
      </c>
      <c r="K3" s="121">
        <f t="shared" si="1"/>
        <v>311053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1400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51350716</v>
      </c>
      <c r="E4" s="125">
        <f>E5+E9+E15+E19+E23+E30+E33</f>
        <v>26452815</v>
      </c>
      <c r="F4" s="125">
        <f t="shared" ref="F4:W4" si="2">F5+F9+F15+F19+F23+F30+F33</f>
        <v>0</v>
      </c>
      <c r="G4" s="125">
        <f t="shared" si="2"/>
        <v>800000</v>
      </c>
      <c r="H4" s="125">
        <f>H5+H9+H15+H19+H23+H30+H33</f>
        <v>0</v>
      </c>
      <c r="I4" s="125">
        <f t="shared" si="2"/>
        <v>23785448</v>
      </c>
      <c r="J4" s="125">
        <f t="shared" si="2"/>
        <v>0</v>
      </c>
      <c r="K4" s="125">
        <f t="shared" si="2"/>
        <v>311053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1400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33582674</v>
      </c>
      <c r="E5" s="12">
        <f>SUM(E6:E8)</f>
        <v>21392674</v>
      </c>
      <c r="F5" s="12">
        <f t="shared" ref="F5:W5" si="3">SUM(F6:F8)</f>
        <v>0</v>
      </c>
      <c r="G5" s="12">
        <f t="shared" si="3"/>
        <v>690000</v>
      </c>
      <c r="H5" s="12">
        <f>SUM(H6:H8)</f>
        <v>0</v>
      </c>
      <c r="I5" s="12">
        <f t="shared" si="3"/>
        <v>11500000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28207979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17607979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10000000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627378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627378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4747317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3157317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90000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1500000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17648542</v>
      </c>
      <c r="E9" s="78">
        <f t="shared" ref="E9:W9" si="4">SUM(E10:E14)</f>
        <v>5040641</v>
      </c>
      <c r="F9" s="78">
        <f t="shared" si="4"/>
        <v>0</v>
      </c>
      <c r="G9" s="78">
        <f>SUM(G10:G14)</f>
        <v>110000</v>
      </c>
      <c r="H9" s="78">
        <f>SUM(H10:H14)</f>
        <v>0</v>
      </c>
      <c r="I9" s="78">
        <f t="shared" si="4"/>
        <v>12185448</v>
      </c>
      <c r="J9" s="78">
        <f t="shared" si="4"/>
        <v>0</v>
      </c>
      <c r="K9" s="78">
        <f t="shared" si="4"/>
        <v>311053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1400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1024053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518000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35000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160000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311053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1412641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1352641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60000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14898848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2872000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12025448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1400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313000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298000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19500</v>
      </c>
      <c r="E15" s="4">
        <f t="shared" ref="E15:W15" si="5">SUM(E16:E18)</f>
        <v>19500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19500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19500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100000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100000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100000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100000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1302000</v>
      </c>
      <c r="E38" s="126">
        <f>E42+E49+E51+E53+E39</f>
        <v>687000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615000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1302000</v>
      </c>
      <c r="E42" s="4">
        <f t="shared" ref="E42:W42" si="13">SUM(E43:E48)</f>
        <v>687000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615000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1302000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687000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615000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53122251</v>
      </c>
      <c r="E71" s="121">
        <f t="shared" ref="E71:W71" si="23">+E72+E80+E86</f>
        <v>27540851</v>
      </c>
      <c r="F71" s="121">
        <f t="shared" si="23"/>
        <v>0</v>
      </c>
      <c r="G71" s="121">
        <f t="shared" si="23"/>
        <v>830000</v>
      </c>
      <c r="H71" s="121">
        <f>+H72+H80+H86</f>
        <v>0</v>
      </c>
      <c r="I71" s="121">
        <f t="shared" si="23"/>
        <v>24750000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1400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50905251</v>
      </c>
      <c r="E72" s="130">
        <f t="shared" ref="E72:W72" si="24">SUM(E73:E79)</f>
        <v>26853851</v>
      </c>
      <c r="F72" s="130">
        <f t="shared" si="24"/>
        <v>0</v>
      </c>
      <c r="G72" s="130">
        <f t="shared" si="24"/>
        <v>830000</v>
      </c>
      <c r="H72" s="130">
        <f>SUM(H73:H79)</f>
        <v>0</v>
      </c>
      <c r="I72" s="130">
        <f t="shared" si="24"/>
        <v>23220000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1400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33617624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21392674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690000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11534950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17048127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5441677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140000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11465050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1400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19500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19500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220000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220000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2217000</v>
      </c>
      <c r="E80" s="131">
        <f t="shared" ref="E80:W80" si="25">SUM(E81:E85)</f>
        <v>687000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1530000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2217000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687000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1530000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53368077</v>
      </c>
      <c r="E91" s="121">
        <f t="shared" ref="E91:W91" si="28">E92+E100+E106</f>
        <v>27540851</v>
      </c>
      <c r="F91" s="121">
        <f t="shared" si="28"/>
        <v>0</v>
      </c>
      <c r="G91" s="121">
        <f t="shared" si="28"/>
        <v>860000</v>
      </c>
      <c r="H91" s="121">
        <f>H92+H100+H106</f>
        <v>0</v>
      </c>
      <c r="I91" s="121">
        <f t="shared" si="28"/>
        <v>24755001</v>
      </c>
      <c r="J91" s="121">
        <f t="shared" si="28"/>
        <v>0</v>
      </c>
      <c r="K91" s="121">
        <f t="shared" si="28"/>
        <v>210825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1400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51151077</v>
      </c>
      <c r="E92" s="130">
        <f t="shared" ref="E92:G92" si="29">SUM(E93:E99)</f>
        <v>26853851</v>
      </c>
      <c r="F92" s="130">
        <f t="shared" si="29"/>
        <v>0</v>
      </c>
      <c r="G92" s="130">
        <f t="shared" si="29"/>
        <v>860000</v>
      </c>
      <c r="H92" s="130">
        <f>SUM(H93:H99)</f>
        <v>0</v>
      </c>
      <c r="I92" s="130">
        <f t="shared" ref="I92:K92" si="30">SUM(I93:I99)</f>
        <v>23225001</v>
      </c>
      <c r="J92" s="130">
        <f t="shared" si="30"/>
        <v>0</v>
      </c>
      <c r="K92" s="130">
        <f t="shared" si="30"/>
        <v>210825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1400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33650674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21392674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690000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11568000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17260903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5441677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170000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11437001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210825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1400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19500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19500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220000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220000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2217000</v>
      </c>
      <c r="E100" s="131">
        <f t="shared" ref="E100:G100" si="33">SUM(E101:E105)</f>
        <v>687000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1530000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2217000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687000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1530000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Kristina Perić (kperic)</cp:lastModifiedBy>
  <cp:lastPrinted>2020-10-07T13:13:47Z</cp:lastPrinted>
  <dcterms:created xsi:type="dcterms:W3CDTF">2018-09-10T07:36:17Z</dcterms:created>
  <dcterms:modified xsi:type="dcterms:W3CDTF">2021-12-17T10:04:04Z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